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lucie_fantova_kraj-lbc_cz/Documents/Dokumenty/03  Materiály do RK a ZK/2026/ZK/6. ZK/012_ZÚK_2025/na web/"/>
    </mc:Choice>
  </mc:AlternateContent>
  <xr:revisionPtr revIDLastSave="85" documentId="8_{CAF17979-3745-4F81-B24E-F702DC12BA0A}" xr6:coauthVersionLast="47" xr6:coauthVersionMax="47" xr10:uidLastSave="{F18D0C1D-B94B-4B33-A3A1-7D5A434850D5}"/>
  <bookViews>
    <workbookView xWindow="-120" yWindow="-120" windowWidth="29040" windowHeight="15840" firstSheet="1" activeTab="7" xr2:uid="{00000000-000D-0000-FFFF-FFFF00000000}"/>
  </bookViews>
  <sheets>
    <sheet name="ZÚK_2025-Seznam příloh" sheetId="45" r:id="rId1"/>
    <sheet name="1-ZÚK_2025" sheetId="184" r:id="rId2"/>
    <sheet name="2-ZÚK_2025" sheetId="170" r:id="rId3"/>
    <sheet name="3-ZÚK_2025" sheetId="79" r:id="rId4"/>
    <sheet name="4-ZÚK_2025" sheetId="118" r:id="rId5"/>
    <sheet name="5-ZÚK_2025" sheetId="152" r:id="rId6"/>
    <sheet name="6-ZÚK_2025" sheetId="189" r:id="rId7"/>
    <sheet name="7-ZÚK_2025" sheetId="173" r:id="rId8"/>
    <sheet name="8-ZÚK_POK_2025" sheetId="187" r:id="rId9"/>
    <sheet name="9-ZÚK_2025" sheetId="183" r:id="rId10"/>
    <sheet name="10-ZÚK_2025" sheetId="182" r:id="rId11"/>
    <sheet name="11-ZÚK_2025" sheetId="181" r:id="rId12"/>
    <sheet name="12-ZÚK_2025" sheetId="180" r:id="rId13"/>
    <sheet name="13-ZÚK_2025" sheetId="179" r:id="rId14"/>
    <sheet name="14-ZÚK_2025 Turow" sheetId="159" r:id="rId15"/>
    <sheet name="15-ZÚK_2025" sheetId="177" r:id="rId16"/>
    <sheet name="16-ZÚK_2025-POK" sheetId="178" r:id="rId17"/>
    <sheet name="17-ZÚK_2025" sheetId="185" r:id="rId18"/>
    <sheet name="18-ZÚK_2025" sheetId="145" r:id="rId19"/>
    <sheet name="19-ZÚK_2025" sheetId="186" r:id="rId20"/>
  </sheets>
  <definedNames>
    <definedName name="_xlnm._FilterDatabase" localSheetId="15" hidden="1">#N/A</definedName>
    <definedName name="_xlnm._FilterDatabase" localSheetId="6" hidden="1">'6-ZÚK_2025'!$A$15:$F$300</definedName>
    <definedName name="a">#REF!</definedName>
    <definedName name="aaa" localSheetId="10">#REF!</definedName>
    <definedName name="aaa" localSheetId="11">#REF!</definedName>
    <definedName name="aaa" localSheetId="5">#REF!</definedName>
    <definedName name="aaa">#REF!</definedName>
    <definedName name="ahoj">#REF!</definedName>
    <definedName name="Excel_BuiltIn__FilterDatabase_3" localSheetId="10">#REF!</definedName>
    <definedName name="Excel_BuiltIn__FilterDatabase_3" localSheetId="11">#REF!</definedName>
    <definedName name="Excel_BuiltIn__FilterDatabase_3" localSheetId="5">#REF!</definedName>
    <definedName name="Excel_BuiltIn__FilterDatabase_3">#REF!</definedName>
    <definedName name="g" localSheetId="10">#REF!</definedName>
    <definedName name="g" localSheetId="11">#REF!</definedName>
    <definedName name="g" localSheetId="5">#REF!</definedName>
    <definedName name="g">#REF!</definedName>
    <definedName name="gg">#REF!</definedName>
    <definedName name="i">#REF!</definedName>
    <definedName name="jj">#REF!</definedName>
    <definedName name="l" localSheetId="10">#REF!</definedName>
    <definedName name="l" localSheetId="11">#REF!</definedName>
    <definedName name="l" localSheetId="5">#REF!</definedName>
    <definedName name="l">#REF!</definedName>
    <definedName name="o" localSheetId="10">#REF!</definedName>
    <definedName name="o" localSheetId="11">#REF!</definedName>
    <definedName name="o" localSheetId="5">#REF!</definedName>
    <definedName name="o">#REF!</definedName>
    <definedName name="_xlnm.Print_Area" localSheetId="10">'10-ZÚK_2025'!$A$1:$F$132</definedName>
    <definedName name="_xlnm.Print_Area" localSheetId="11">'11-ZÚK_2025'!$A$1:$E$42</definedName>
    <definedName name="_xlnm.Print_Area" localSheetId="12">'12-ZÚK_2025'!$A$1:$E$40</definedName>
    <definedName name="_xlnm.Print_Area" localSheetId="13">'13-ZÚK_2025'!$A$1:$E$34</definedName>
    <definedName name="_xlnm.Print_Area" localSheetId="14">'14-ZÚK_2025 Turow'!$A$1:$E$44</definedName>
    <definedName name="_xlnm.Print_Area" localSheetId="15">'15-ZÚK_2025'!$A$1:$H$99</definedName>
    <definedName name="_xlnm.Print_Area" localSheetId="16">'16-ZÚK_2025-POK'!$A$1:$O$21</definedName>
    <definedName name="_xlnm.Print_Area" localSheetId="17">'17-ZÚK_2025'!$A$1:$P$28</definedName>
    <definedName name="_xlnm.Print_Area" localSheetId="18">'18-ZÚK_2025'!$A$1:$F$23</definedName>
    <definedName name="_xlnm.Print_Area" localSheetId="19">'19-ZÚK_2025'!$A$1:$C$85</definedName>
    <definedName name="_xlnm.Print_Area" localSheetId="1">'1-ZÚK_2025'!$A$1:$H$87</definedName>
    <definedName name="_xlnm.Print_Area" localSheetId="5">'5-ZÚK_2025'!$A$1:$F$187</definedName>
    <definedName name="_xlnm.Print_Area" localSheetId="7">'7-ZÚK_2025'!$A$1:$I$118</definedName>
    <definedName name="_xlnm.Print_Area" localSheetId="9">'9-ZÚK_2025'!$A$1:$E$42</definedName>
    <definedName name="_xlnm.Print_Area" localSheetId="0">'ZÚK_2025-Seznam příloh'!$A$1:$B$36</definedName>
    <definedName name="ooo">#REF!</definedName>
    <definedName name="p" localSheetId="10">#REF!</definedName>
    <definedName name="p" localSheetId="11">#REF!</definedName>
    <definedName name="p" localSheetId="5">#REF!</definedName>
    <definedName name="p">#REF!</definedName>
    <definedName name="RO">#REF!</definedName>
    <definedName name="sdd">#REF!</definedName>
    <definedName name="t">#REF!</definedName>
    <definedName name="Text61" localSheetId="19">'19-ZÚK_2025'!#REF!</definedName>
    <definedName name="Text63" localSheetId="19">'19-ZÚK_2025'!#REF!</definedName>
    <definedName name="Text64" localSheetId="19">'19-ZÚK_2025'!#REF!</definedName>
    <definedName name="Text65" localSheetId="19">'19-ZÚK_2025'!#REF!</definedName>
    <definedName name="Text66" localSheetId="19">'19-ZÚK_2025'!#REF!</definedName>
    <definedName name="u">#REF!</definedName>
    <definedName name="x">#REF!</definedName>
    <definedName name="xx">#REF!</definedName>
    <definedName name="y">#REF!</definedName>
    <definedName name="yy">#REF!</definedName>
    <definedName name="yyy">#REF!</definedName>
    <definedName name="yyy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87" l="1"/>
  <c r="F13" i="187"/>
  <c r="I10" i="187"/>
  <c r="H10" i="187"/>
  <c r="G10" i="187"/>
  <c r="F10" i="187"/>
  <c r="F114" i="173"/>
  <c r="F86" i="173"/>
  <c r="D22" i="145"/>
  <c r="D18" i="145"/>
  <c r="C21" i="145"/>
  <c r="C19" i="145"/>
  <c r="E18" i="145"/>
  <c r="F17" i="145"/>
  <c r="F16" i="145"/>
  <c r="D12" i="145"/>
  <c r="F11" i="145"/>
  <c r="F18" i="145" s="1"/>
  <c r="E7" i="145"/>
  <c r="E26" i="181" l="1"/>
  <c r="B138" i="189" l="1"/>
  <c r="B116" i="189"/>
  <c r="B176" i="189"/>
  <c r="B15" i="189"/>
  <c r="C298" i="189"/>
  <c r="B298" i="189"/>
  <c r="B294" i="189"/>
  <c r="B286" i="189"/>
  <c r="B282" i="189"/>
  <c r="B278" i="189"/>
  <c r="B274" i="189"/>
  <c r="B256" i="189"/>
  <c r="B247" i="189"/>
  <c r="B186" i="189"/>
  <c r="B161" i="189"/>
  <c r="C154" i="189"/>
  <c r="B154" i="189"/>
  <c r="B125" i="189"/>
  <c r="C121" i="189"/>
  <c r="B121" i="189"/>
  <c r="C116" i="189"/>
  <c r="C247" i="189" l="1"/>
  <c r="B179" i="189"/>
  <c r="C15" i="189"/>
  <c r="C186" i="189"/>
  <c r="C274" i="189"/>
  <c r="C169" i="189"/>
  <c r="B169" i="189"/>
  <c r="C282" i="189"/>
  <c r="C294" i="189"/>
  <c r="C288" i="189"/>
  <c r="B288" i="189"/>
  <c r="C286" i="189"/>
  <c r="C278" i="189"/>
  <c r="C256" i="189"/>
  <c r="C181" i="189"/>
  <c r="B181" i="189"/>
  <c r="C179" i="189"/>
  <c r="C176" i="189"/>
  <c r="C167" i="189"/>
  <c r="B167" i="189"/>
  <c r="C161" i="189"/>
  <c r="C125" i="189"/>
  <c r="D84" i="152"/>
  <c r="D180" i="152" s="1"/>
  <c r="D156" i="152"/>
  <c r="D136" i="152"/>
  <c r="D26" i="152"/>
  <c r="D176" i="152" s="1"/>
  <c r="D154" i="152"/>
  <c r="D155" i="152"/>
  <c r="D153" i="152"/>
  <c r="D152" i="152"/>
  <c r="D145" i="152"/>
  <c r="D142" i="152"/>
  <c r="D140" i="152"/>
  <c r="D138" i="152"/>
  <c r="D137" i="152"/>
  <c r="D158" i="152"/>
  <c r="D157" i="152"/>
  <c r="D124" i="152"/>
  <c r="D185" i="152" s="1"/>
  <c r="D116" i="152"/>
  <c r="D184" i="152" s="1"/>
  <c r="D43" i="152"/>
  <c r="D177" i="152" s="1"/>
  <c r="D11" i="152"/>
  <c r="D174" i="152" s="1"/>
  <c r="D98" i="152"/>
  <c r="D182" i="152" s="1"/>
  <c r="D105" i="152"/>
  <c r="D143" i="152" s="1"/>
  <c r="D91" i="152"/>
  <c r="D181" i="152" s="1"/>
  <c r="D76" i="152"/>
  <c r="D179" i="152" s="1"/>
  <c r="D69" i="152"/>
  <c r="D178" i="152" s="1"/>
  <c r="B5" i="189" l="1"/>
  <c r="B170" i="189"/>
  <c r="C283" i="189"/>
  <c r="B283" i="189"/>
  <c r="B188" i="189"/>
  <c r="C188" i="189"/>
  <c r="C170" i="189"/>
  <c r="C5" i="189"/>
  <c r="D144" i="152"/>
  <c r="D159" i="152"/>
  <c r="D134" i="152"/>
  <c r="D183" i="152"/>
  <c r="B187" i="189" l="1"/>
  <c r="C187" i="189"/>
  <c r="C299" i="189"/>
  <c r="B299" i="189"/>
  <c r="D18" i="152"/>
  <c r="E95" i="118"/>
  <c r="E112" i="118" s="1"/>
  <c r="D95" i="118"/>
  <c r="D112" i="118" s="1"/>
  <c r="F93" i="118"/>
  <c r="F95" i="118" s="1"/>
  <c r="F87" i="118"/>
  <c r="D87" i="118"/>
  <c r="D111" i="118" s="1"/>
  <c r="E86" i="118"/>
  <c r="E87" i="118" s="1"/>
  <c r="E111" i="118" s="1"/>
  <c r="F80" i="118"/>
  <c r="D80" i="118"/>
  <c r="D110" i="118" s="1"/>
  <c r="E78" i="118"/>
  <c r="E77" i="118"/>
  <c r="E76" i="118"/>
  <c r="E75" i="118"/>
  <c r="E74" i="118"/>
  <c r="E73" i="118"/>
  <c r="E72" i="118"/>
  <c r="E71" i="118"/>
  <c r="E70" i="118"/>
  <c r="E69" i="118"/>
  <c r="D58" i="118"/>
  <c r="D109" i="118" s="1"/>
  <c r="E57" i="118"/>
  <c r="F56" i="118"/>
  <c r="F54" i="118"/>
  <c r="E53" i="118"/>
  <c r="E52" i="118"/>
  <c r="E50" i="118"/>
  <c r="E49" i="118"/>
  <c r="E48" i="118"/>
  <c r="E47" i="118"/>
  <c r="F41" i="118"/>
  <c r="D41" i="118"/>
  <c r="D108" i="118" s="1"/>
  <c r="E40" i="118"/>
  <c r="E41" i="118" s="1"/>
  <c r="E108" i="118" s="1"/>
  <c r="F34" i="118"/>
  <c r="D34" i="118"/>
  <c r="D107" i="118" s="1"/>
  <c r="E33" i="118"/>
  <c r="E34" i="118" s="1"/>
  <c r="E107" i="118" s="1"/>
  <c r="F27" i="118"/>
  <c r="D27" i="118"/>
  <c r="D106" i="118" s="1"/>
  <c r="E26" i="118"/>
  <c r="E25" i="118"/>
  <c r="E24" i="118"/>
  <c r="F18" i="118"/>
  <c r="D18" i="118"/>
  <c r="D105" i="118" s="1"/>
  <c r="E17" i="118"/>
  <c r="E16" i="118"/>
  <c r="E15" i="118"/>
  <c r="E14" i="118"/>
  <c r="F8" i="118"/>
  <c r="E8" i="118"/>
  <c r="E104" i="118" s="1"/>
  <c r="D8" i="118"/>
  <c r="D104" i="118" s="1"/>
  <c r="C300" i="189" l="1"/>
  <c r="D175" i="152"/>
  <c r="D135" i="152"/>
  <c r="F112" i="118"/>
  <c r="F104" i="118"/>
  <c r="F107" i="118"/>
  <c r="F108" i="118"/>
  <c r="F111" i="118"/>
  <c r="D113" i="118"/>
  <c r="F58" i="118"/>
  <c r="E80" i="118"/>
  <c r="E110" i="118" s="1"/>
  <c r="F110" i="118" s="1"/>
  <c r="E54" i="118"/>
  <c r="E58" i="118" s="1"/>
  <c r="E109" i="118" s="1"/>
  <c r="F109" i="118" s="1"/>
  <c r="E18" i="118"/>
  <c r="E105" i="118" s="1"/>
  <c r="F105" i="118" s="1"/>
  <c r="E27" i="118"/>
  <c r="E106" i="118" s="1"/>
  <c r="F106" i="118" s="1"/>
  <c r="D146" i="152" l="1"/>
  <c r="D186" i="152"/>
  <c r="E113" i="118"/>
  <c r="F113" i="118"/>
  <c r="F80" i="184" l="1"/>
  <c r="G80" i="184"/>
  <c r="G33" i="184"/>
  <c r="G35" i="184"/>
  <c r="G38" i="184"/>
  <c r="F38" i="184"/>
  <c r="H80" i="184" l="1"/>
  <c r="E38" i="184"/>
  <c r="E67" i="184"/>
  <c r="H75" i="184"/>
  <c r="H76" i="184"/>
  <c r="H78" i="184"/>
  <c r="H66" i="184"/>
  <c r="H51" i="184"/>
  <c r="H49" i="184"/>
  <c r="H50" i="184"/>
  <c r="I69" i="173" l="1"/>
  <c r="G69" i="173"/>
  <c r="F69" i="173"/>
  <c r="I12" i="187" l="1"/>
  <c r="H12" i="187"/>
  <c r="G12" i="187"/>
  <c r="F12" i="187"/>
  <c r="I8" i="187"/>
  <c r="I13" i="187" s="1"/>
  <c r="H8" i="187"/>
  <c r="H13" i="187" s="1"/>
  <c r="G8" i="187"/>
  <c r="F8" i="187"/>
  <c r="G14" i="187" l="1"/>
  <c r="H14" i="187"/>
  <c r="I14" i="187"/>
  <c r="D9" i="181" l="1"/>
  <c r="C65" i="186"/>
  <c r="C50" i="186"/>
  <c r="C26" i="186"/>
  <c r="C85" i="186" s="1"/>
  <c r="C25" i="186"/>
  <c r="C19" i="186"/>
  <c r="C11" i="186"/>
  <c r="C7" i="186"/>
  <c r="C12" i="186" l="1"/>
  <c r="L7" i="185"/>
  <c r="M11" i="185"/>
  <c r="P17" i="185" l="1"/>
  <c r="P12" i="185"/>
  <c r="O17" i="185"/>
  <c r="N17" i="185"/>
  <c r="M17" i="185"/>
  <c r="L17" i="185"/>
  <c r="K17" i="185"/>
  <c r="J17" i="185"/>
  <c r="I17" i="185"/>
  <c r="H17" i="185"/>
  <c r="G17" i="185"/>
  <c r="F17" i="185"/>
  <c r="E17" i="185"/>
  <c r="D17" i="185"/>
  <c r="E15" i="185"/>
  <c r="E12" i="185" s="1"/>
  <c r="I14" i="185"/>
  <c r="I12" i="185" s="1"/>
  <c r="O12" i="185"/>
  <c r="N12" i="185"/>
  <c r="M12" i="185"/>
  <c r="L12" i="185"/>
  <c r="K12" i="185"/>
  <c r="J12" i="185"/>
  <c r="H12" i="185"/>
  <c r="G12" i="185"/>
  <c r="F12" i="185"/>
  <c r="D12" i="185"/>
  <c r="N11" i="185"/>
  <c r="O11" i="185" s="1"/>
  <c r="O7" i="185" s="1"/>
  <c r="K7" i="185"/>
  <c r="J7" i="185"/>
  <c r="I7" i="185"/>
  <c r="H7" i="185"/>
  <c r="G7" i="185"/>
  <c r="F7" i="185"/>
  <c r="E7" i="185"/>
  <c r="D7" i="185"/>
  <c r="G17" i="184"/>
  <c r="F17" i="184"/>
  <c r="E17" i="184"/>
  <c r="G28" i="184"/>
  <c r="E7" i="184"/>
  <c r="G14" i="184"/>
  <c r="G7" i="184" s="1"/>
  <c r="F14" i="184"/>
  <c r="F7" i="184" s="1"/>
  <c r="E14" i="184"/>
  <c r="E80" i="184"/>
  <c r="G77" i="184"/>
  <c r="F77" i="184"/>
  <c r="E77" i="184"/>
  <c r="H74" i="184"/>
  <c r="H73" i="184"/>
  <c r="H71" i="184"/>
  <c r="H69" i="184"/>
  <c r="H68" i="184"/>
  <c r="G67" i="184"/>
  <c r="F67" i="184"/>
  <c r="G65" i="184"/>
  <c r="F65" i="184"/>
  <c r="E65" i="184"/>
  <c r="H56" i="184"/>
  <c r="G55" i="184"/>
  <c r="F55" i="184"/>
  <c r="E55" i="184"/>
  <c r="H53" i="184"/>
  <c r="H52" i="184"/>
  <c r="H48" i="184"/>
  <c r="H47" i="184"/>
  <c r="H46" i="184"/>
  <c r="H45" i="184"/>
  <c r="H44" i="184"/>
  <c r="H42" i="184"/>
  <c r="H40" i="184"/>
  <c r="H39" i="184"/>
  <c r="H37" i="184"/>
  <c r="H36" i="184"/>
  <c r="F35" i="184"/>
  <c r="E35" i="184"/>
  <c r="H34" i="184"/>
  <c r="F33" i="184"/>
  <c r="E33" i="184"/>
  <c r="F28" i="184"/>
  <c r="E28" i="184"/>
  <c r="H27" i="184"/>
  <c r="H25" i="184"/>
  <c r="H24" i="184"/>
  <c r="H23" i="184"/>
  <c r="H22" i="184"/>
  <c r="H21" i="184"/>
  <c r="H20" i="184"/>
  <c r="H19" i="184"/>
  <c r="H18" i="184"/>
  <c r="H16" i="184"/>
  <c r="H15" i="184"/>
  <c r="H13" i="184"/>
  <c r="H12" i="184"/>
  <c r="H11" i="184"/>
  <c r="H10" i="184"/>
  <c r="H9" i="184"/>
  <c r="H8" i="184"/>
  <c r="H77" i="184" l="1"/>
  <c r="E6" i="184"/>
  <c r="E32" i="184"/>
  <c r="E84" i="184" s="1"/>
  <c r="H67" i="184"/>
  <c r="F32" i="184"/>
  <c r="G32" i="184"/>
  <c r="H33" i="184"/>
  <c r="H55" i="184"/>
  <c r="H35" i="184"/>
  <c r="H38" i="184"/>
  <c r="P11" i="185"/>
  <c r="P7" i="185" s="1"/>
  <c r="M7" i="185"/>
  <c r="N7" i="185"/>
  <c r="H17" i="184"/>
  <c r="F6" i="184"/>
  <c r="F84" i="184" s="1"/>
  <c r="H14" i="184"/>
  <c r="H7" i="184"/>
  <c r="G6" i="184"/>
  <c r="G84" i="184" l="1"/>
  <c r="H84" i="184" s="1"/>
  <c r="E79" i="184"/>
  <c r="F79" i="184"/>
  <c r="H32" i="184"/>
  <c r="G79" i="184"/>
  <c r="H6" i="184"/>
  <c r="H79" i="184" l="1"/>
  <c r="D9" i="183" l="1"/>
  <c r="D30" i="183" l="1"/>
  <c r="C37" i="183" s="1"/>
  <c r="C30" i="183"/>
  <c r="B30" i="183"/>
  <c r="E27" i="183"/>
  <c r="E26" i="183"/>
  <c r="E25" i="183"/>
  <c r="E24" i="183"/>
  <c r="E23" i="183"/>
  <c r="E22" i="183"/>
  <c r="E21" i="183"/>
  <c r="E20" i="183"/>
  <c r="D13" i="183"/>
  <c r="C13" i="183"/>
  <c r="B13" i="183"/>
  <c r="E10" i="183"/>
  <c r="E9" i="183"/>
  <c r="D65" i="182"/>
  <c r="D91" i="182"/>
  <c r="D72" i="182"/>
  <c r="C72" i="182"/>
  <c r="F129" i="182"/>
  <c r="E124" i="182"/>
  <c r="D124" i="182"/>
  <c r="C124" i="182"/>
  <c r="C97" i="182"/>
  <c r="E97" i="182"/>
  <c r="D97" i="182"/>
  <c r="F109" i="182"/>
  <c r="D37" i="183" l="1"/>
  <c r="B37" i="183"/>
  <c r="E13" i="183"/>
  <c r="E30" i="183"/>
  <c r="D14" i="182" l="1"/>
  <c r="E9" i="182"/>
  <c r="E14" i="182" s="1"/>
  <c r="F128" i="182" l="1"/>
  <c r="F127" i="182"/>
  <c r="F126" i="182"/>
  <c r="F125" i="182"/>
  <c r="F123" i="182"/>
  <c r="F122" i="182"/>
  <c r="F121" i="182"/>
  <c r="F120" i="182"/>
  <c r="F119" i="182"/>
  <c r="F118" i="182"/>
  <c r="E117" i="182"/>
  <c r="D117" i="182"/>
  <c r="C117" i="182"/>
  <c r="F108" i="182"/>
  <c r="F107" i="182"/>
  <c r="F103" i="182"/>
  <c r="F100" i="182"/>
  <c r="F99" i="182"/>
  <c r="F98" i="182"/>
  <c r="F96" i="182"/>
  <c r="F94" i="182"/>
  <c r="F92" i="182"/>
  <c r="E91" i="182"/>
  <c r="C91" i="182"/>
  <c r="F89" i="182"/>
  <c r="E88" i="182"/>
  <c r="D88" i="182"/>
  <c r="C88" i="182"/>
  <c r="F87" i="182"/>
  <c r="F84" i="182"/>
  <c r="F79" i="182"/>
  <c r="F76" i="182"/>
  <c r="F75" i="182"/>
  <c r="F73" i="182"/>
  <c r="E72" i="182"/>
  <c r="F71" i="182"/>
  <c r="F70" i="182"/>
  <c r="F69" i="182"/>
  <c r="F68" i="182"/>
  <c r="F67" i="182"/>
  <c r="F66" i="182"/>
  <c r="E65" i="182"/>
  <c r="C65" i="182"/>
  <c r="F64" i="182"/>
  <c r="F63" i="182"/>
  <c r="F62" i="182"/>
  <c r="F61" i="182"/>
  <c r="F60" i="182"/>
  <c r="E59" i="182"/>
  <c r="D59" i="182"/>
  <c r="C59" i="182"/>
  <c r="E30" i="182"/>
  <c r="D37" i="182" s="1"/>
  <c r="D30" i="182"/>
  <c r="B30" i="182"/>
  <c r="F29" i="182"/>
  <c r="F28" i="182"/>
  <c r="F27" i="182"/>
  <c r="F26" i="182"/>
  <c r="F25" i="182"/>
  <c r="F24" i="182"/>
  <c r="F22" i="182"/>
  <c r="F21" i="182"/>
  <c r="B37" i="182"/>
  <c r="B14" i="182"/>
  <c r="F11" i="182"/>
  <c r="F9" i="182"/>
  <c r="C14" i="181"/>
  <c r="D16" i="181" s="1"/>
  <c r="C30" i="181"/>
  <c r="E9" i="181"/>
  <c r="D30" i="181"/>
  <c r="C37" i="181" s="1"/>
  <c r="B30" i="181"/>
  <c r="E28" i="181"/>
  <c r="E27" i="181"/>
  <c r="E25" i="181"/>
  <c r="E24" i="181"/>
  <c r="B16" i="181"/>
  <c r="E11" i="181"/>
  <c r="C16" i="181" l="1"/>
  <c r="D130" i="182"/>
  <c r="F72" i="182"/>
  <c r="F117" i="182"/>
  <c r="F88" i="182"/>
  <c r="F59" i="182"/>
  <c r="F65" i="182"/>
  <c r="F124" i="182"/>
  <c r="F91" i="182"/>
  <c r="E130" i="182"/>
  <c r="C130" i="182"/>
  <c r="F97" i="182"/>
  <c r="F14" i="182"/>
  <c r="E37" i="182"/>
  <c r="F30" i="182"/>
  <c r="B37" i="181"/>
  <c r="E29" i="181"/>
  <c r="E30" i="181"/>
  <c r="C14" i="180"/>
  <c r="F130" i="182" l="1"/>
  <c r="D37" i="181"/>
  <c r="E16" i="181"/>
  <c r="D11" i="180"/>
  <c r="D9" i="180" l="1"/>
  <c r="D14" i="180" s="1"/>
  <c r="B29" i="180"/>
  <c r="E28" i="180"/>
  <c r="E27" i="180"/>
  <c r="E26" i="180"/>
  <c r="E25" i="180"/>
  <c r="E24" i="180"/>
  <c r="D29" i="180"/>
  <c r="C36" i="180" s="1"/>
  <c r="E22" i="180"/>
  <c r="E21" i="180"/>
  <c r="B14" i="180"/>
  <c r="E11" i="180"/>
  <c r="E10" i="180"/>
  <c r="D12" i="179"/>
  <c r="C30" i="179"/>
  <c r="C12" i="179"/>
  <c r="D9" i="179"/>
  <c r="D23" i="179"/>
  <c r="C23" i="179"/>
  <c r="B23" i="179"/>
  <c r="E22" i="179"/>
  <c r="E21" i="179"/>
  <c r="E20" i="179"/>
  <c r="E19" i="179"/>
  <c r="B12" i="179"/>
  <c r="E10" i="179"/>
  <c r="E12" i="159"/>
  <c r="B13" i="159"/>
  <c r="C13" i="159"/>
  <c r="D13" i="159"/>
  <c r="E9" i="180" l="1"/>
  <c r="D36" i="180"/>
  <c r="E23" i="180"/>
  <c r="C29" i="180"/>
  <c r="E29" i="180" s="1"/>
  <c r="E14" i="180"/>
  <c r="B36" i="180"/>
  <c r="D30" i="179"/>
  <c r="B30" i="179"/>
  <c r="E23" i="179"/>
  <c r="E9" i="179"/>
  <c r="E12" i="179"/>
  <c r="D33" i="159" l="1"/>
  <c r="C40" i="159" s="1"/>
  <c r="C33" i="159"/>
  <c r="E30" i="159"/>
  <c r="E31" i="159"/>
  <c r="E21" i="159"/>
  <c r="E22" i="159"/>
  <c r="E23" i="159"/>
  <c r="E24" i="159"/>
  <c r="E25" i="159"/>
  <c r="E26" i="159"/>
  <c r="E27" i="159"/>
  <c r="E29" i="159"/>
  <c r="E28" i="159"/>
  <c r="O19" i="178"/>
  <c r="N19" i="178"/>
  <c r="M19" i="178"/>
  <c r="L19" i="178"/>
  <c r="K19" i="178"/>
  <c r="J19" i="178"/>
  <c r="E18" i="178"/>
  <c r="G18" i="178" s="1"/>
  <c r="E17" i="178"/>
  <c r="G17" i="178" s="1"/>
  <c r="E16" i="178"/>
  <c r="G16" i="178" s="1"/>
  <c r="G15" i="178"/>
  <c r="E15" i="178"/>
  <c r="G14" i="178"/>
  <c r="E14" i="178"/>
  <c r="G13" i="178"/>
  <c r="E13" i="178"/>
  <c r="E12" i="178"/>
  <c r="G12" i="178" s="1"/>
  <c r="G11" i="178"/>
  <c r="E11" i="178"/>
  <c r="G10" i="178"/>
  <c r="E10" i="178"/>
  <c r="G9" i="178"/>
  <c r="E9" i="178"/>
  <c r="E8" i="178"/>
  <c r="G8" i="178" s="1"/>
  <c r="G19" i="178" l="1"/>
  <c r="E19" i="178"/>
  <c r="G96" i="177" l="1"/>
  <c r="H96" i="177" s="1"/>
  <c r="G95" i="177"/>
  <c r="H95" i="177" s="1"/>
  <c r="G94" i="177"/>
  <c r="H94" i="177" s="1"/>
  <c r="H93" i="177"/>
  <c r="G87" i="177"/>
  <c r="H87" i="177" s="1"/>
  <c r="G86" i="177"/>
  <c r="H86" i="177" s="1"/>
  <c r="G85" i="177"/>
  <c r="H85" i="177" s="1"/>
  <c r="G83" i="177"/>
  <c r="H83" i="177" s="1"/>
  <c r="G82" i="177"/>
  <c r="H82" i="177" s="1"/>
  <c r="G81" i="177"/>
  <c r="H81" i="177" s="1"/>
  <c r="G80" i="177"/>
  <c r="H80" i="177" s="1"/>
  <c r="G79" i="177"/>
  <c r="H79" i="177" s="1"/>
  <c r="G78" i="177"/>
  <c r="H78" i="177" s="1"/>
  <c r="G77" i="177"/>
  <c r="H77" i="177" s="1"/>
  <c r="G76" i="177"/>
  <c r="H76" i="177" s="1"/>
  <c r="G75" i="177"/>
  <c r="H75" i="177" s="1"/>
  <c r="G74" i="177"/>
  <c r="H74" i="177" s="1"/>
  <c r="G73" i="177"/>
  <c r="H73" i="177" s="1"/>
  <c r="G72" i="177"/>
  <c r="H72" i="177" s="1"/>
  <c r="G71" i="177"/>
  <c r="H71" i="177" s="1"/>
  <c r="G70" i="177"/>
  <c r="H70" i="177" s="1"/>
  <c r="G69" i="177"/>
  <c r="H69" i="177" s="1"/>
  <c r="G68" i="177"/>
  <c r="H68" i="177" s="1"/>
  <c r="G67" i="177"/>
  <c r="H67" i="177" s="1"/>
  <c r="G66" i="177"/>
  <c r="H66" i="177" s="1"/>
  <c r="G65" i="177"/>
  <c r="H65" i="177" s="1"/>
  <c r="G64" i="177"/>
  <c r="H64" i="177" s="1"/>
  <c r="G63" i="177"/>
  <c r="H63" i="177" s="1"/>
  <c r="G61" i="177"/>
  <c r="H61" i="177" s="1"/>
  <c r="G60" i="177"/>
  <c r="H60" i="177" s="1"/>
  <c r="G59" i="177"/>
  <c r="H59" i="177" s="1"/>
  <c r="G58" i="177"/>
  <c r="H58" i="177" s="1"/>
  <c r="G57" i="177"/>
  <c r="H57" i="177" s="1"/>
  <c r="G56" i="177"/>
  <c r="H56" i="177" s="1"/>
  <c r="G55" i="177"/>
  <c r="H55" i="177" s="1"/>
  <c r="G54" i="177"/>
  <c r="H54" i="177" s="1"/>
  <c r="G53" i="177"/>
  <c r="H53" i="177" s="1"/>
  <c r="G52" i="177"/>
  <c r="H52" i="177" s="1"/>
  <c r="G51" i="177"/>
  <c r="H51" i="177" s="1"/>
  <c r="G50" i="177"/>
  <c r="H50" i="177" s="1"/>
  <c r="G45" i="177"/>
  <c r="H45" i="177" s="1"/>
  <c r="G44" i="177"/>
  <c r="H44" i="177" s="1"/>
  <c r="G43" i="177"/>
  <c r="H43" i="177" s="1"/>
  <c r="G42" i="177"/>
  <c r="H42" i="177" s="1"/>
  <c r="G41" i="177"/>
  <c r="H41" i="177" s="1"/>
  <c r="G40" i="177"/>
  <c r="H40" i="177" s="1"/>
  <c r="G39" i="177"/>
  <c r="H39" i="177" s="1"/>
  <c r="G38" i="177"/>
  <c r="H38" i="177" s="1"/>
  <c r="G37" i="177"/>
  <c r="H37" i="177" s="1"/>
  <c r="G36" i="177"/>
  <c r="H36" i="177" s="1"/>
  <c r="G35" i="177"/>
  <c r="H35" i="177" s="1"/>
  <c r="G34" i="177"/>
  <c r="H34" i="177" s="1"/>
  <c r="G33" i="177"/>
  <c r="H33" i="177" s="1"/>
  <c r="G32" i="177"/>
  <c r="H32" i="177" s="1"/>
  <c r="G31" i="177"/>
  <c r="H31" i="177" s="1"/>
  <c r="G30" i="177"/>
  <c r="H30" i="177" s="1"/>
  <c r="G29" i="177"/>
  <c r="H29" i="177" s="1"/>
  <c r="G28" i="177"/>
  <c r="H28" i="177" s="1"/>
  <c r="G27" i="177"/>
  <c r="H27" i="177" s="1"/>
  <c r="G26" i="177"/>
  <c r="H26" i="177" s="1"/>
  <c r="G25" i="177"/>
  <c r="H25" i="177" s="1"/>
  <c r="G24" i="177"/>
  <c r="H24" i="177" s="1"/>
  <c r="G23" i="177"/>
  <c r="H23" i="177" s="1"/>
  <c r="G22" i="177"/>
  <c r="H22" i="177" s="1"/>
  <c r="G21" i="177"/>
  <c r="H21" i="177" s="1"/>
  <c r="G20" i="177"/>
  <c r="H20" i="177" s="1"/>
  <c r="G19" i="177"/>
  <c r="H19" i="177" s="1"/>
  <c r="G18" i="177"/>
  <c r="H18" i="177" s="1"/>
  <c r="G17" i="177"/>
  <c r="H17" i="177" s="1"/>
  <c r="G16" i="177"/>
  <c r="H16" i="177" s="1"/>
  <c r="G15" i="177"/>
  <c r="H15" i="177" s="1"/>
  <c r="G14" i="177"/>
  <c r="H14" i="177" s="1"/>
  <c r="G13" i="177"/>
  <c r="H13" i="177" s="1"/>
  <c r="G12" i="177"/>
  <c r="H12" i="177" s="1"/>
  <c r="H11" i="177"/>
  <c r="G10" i="177"/>
  <c r="H10" i="177" s="1"/>
  <c r="G9" i="177"/>
  <c r="H9" i="177" s="1"/>
  <c r="G8" i="177"/>
  <c r="H8" i="177" s="1"/>
  <c r="G7" i="177"/>
  <c r="H7" i="177" s="1"/>
  <c r="G6" i="177"/>
  <c r="H6" i="177" s="1"/>
  <c r="G5" i="177"/>
  <c r="H5" i="177" s="1"/>
  <c r="F98" i="177" l="1"/>
  <c r="G97" i="177"/>
  <c r="H97" i="177" s="1"/>
  <c r="G62" i="177"/>
  <c r="H62" i="177" s="1"/>
  <c r="G84" i="177"/>
  <c r="H84" i="177" s="1"/>
  <c r="G88" i="177"/>
  <c r="H88" i="177" s="1"/>
  <c r="G98" i="177" l="1"/>
  <c r="H98" i="177" s="1"/>
  <c r="D96" i="170"/>
  <c r="D93" i="170"/>
  <c r="E47" i="170"/>
  <c r="E68" i="170"/>
  <c r="D68" i="170"/>
  <c r="C82" i="170"/>
  <c r="D82" i="170"/>
  <c r="E82" i="170"/>
  <c r="C5" i="170"/>
  <c r="D5" i="170"/>
  <c r="E5" i="170"/>
  <c r="C10" i="170"/>
  <c r="D10" i="170"/>
  <c r="C8" i="170"/>
  <c r="D8" i="170"/>
  <c r="F8" i="170" s="1"/>
  <c r="E8" i="170"/>
  <c r="E10" i="170"/>
  <c r="E16" i="170"/>
  <c r="E25" i="170"/>
  <c r="E42" i="170"/>
  <c r="E49" i="170"/>
  <c r="E93" i="170"/>
  <c r="E96" i="170"/>
  <c r="E98" i="170"/>
  <c r="E113" i="170"/>
  <c r="F113" i="170" s="1"/>
  <c r="D113" i="170"/>
  <c r="E111" i="170"/>
  <c r="D111" i="170"/>
  <c r="E109" i="170"/>
  <c r="D109" i="170"/>
  <c r="E107" i="170"/>
  <c r="D107" i="170"/>
  <c r="C25" i="170"/>
  <c r="C49" i="170"/>
  <c r="C42" i="170"/>
  <c r="C47" i="170"/>
  <c r="D47" i="170"/>
  <c r="D64" i="170"/>
  <c r="C64" i="170"/>
  <c r="C68" i="170"/>
  <c r="C96" i="170"/>
  <c r="C98" i="170"/>
  <c r="C111" i="170"/>
  <c r="F69" i="170"/>
  <c r="E65" i="170"/>
  <c r="F65" i="170" s="1"/>
  <c r="F67" i="170"/>
  <c r="F70" i="170"/>
  <c r="F71" i="170"/>
  <c r="F72" i="170"/>
  <c r="F73" i="170"/>
  <c r="F74" i="170"/>
  <c r="F75" i="170"/>
  <c r="F76" i="170"/>
  <c r="F77" i="170"/>
  <c r="F78" i="170"/>
  <c r="F79" i="170"/>
  <c r="F83" i="170"/>
  <c r="F84" i="170"/>
  <c r="F85" i="170"/>
  <c r="F86" i="170"/>
  <c r="F87" i="170"/>
  <c r="F88" i="170"/>
  <c r="F89" i="170"/>
  <c r="F90" i="170"/>
  <c r="F91" i="170"/>
  <c r="F92" i="170"/>
  <c r="F94" i="170"/>
  <c r="F95" i="170"/>
  <c r="F97" i="170"/>
  <c r="F99" i="170"/>
  <c r="F100" i="170"/>
  <c r="F101" i="170"/>
  <c r="F102" i="170"/>
  <c r="F103" i="170"/>
  <c r="F104" i="170"/>
  <c r="F105" i="170"/>
  <c r="F106" i="170"/>
  <c r="F108" i="170"/>
  <c r="F110" i="170"/>
  <c r="F112" i="170"/>
  <c r="F114" i="170"/>
  <c r="F6" i="170"/>
  <c r="F7" i="170"/>
  <c r="F9" i="170"/>
  <c r="F11" i="170"/>
  <c r="F12" i="170"/>
  <c r="F13" i="170"/>
  <c r="F14" i="170"/>
  <c r="F15" i="170"/>
  <c r="F18" i="170"/>
  <c r="F19" i="170"/>
  <c r="F20" i="170"/>
  <c r="F21" i="170"/>
  <c r="F22" i="170"/>
  <c r="F23" i="170"/>
  <c r="F24" i="170"/>
  <c r="F26" i="170"/>
  <c r="F27" i="170"/>
  <c r="F28" i="170"/>
  <c r="F29" i="170"/>
  <c r="F30" i="170"/>
  <c r="F31" i="170"/>
  <c r="F32" i="170"/>
  <c r="F33" i="170"/>
  <c r="F34" i="170"/>
  <c r="F35" i="170"/>
  <c r="F36" i="170"/>
  <c r="F37" i="170"/>
  <c r="F38" i="170"/>
  <c r="F39" i="170"/>
  <c r="F40" i="170"/>
  <c r="F41" i="170"/>
  <c r="F43" i="170"/>
  <c r="F44" i="170"/>
  <c r="F45" i="170"/>
  <c r="F46" i="170"/>
  <c r="F48" i="170"/>
  <c r="F50" i="170"/>
  <c r="F51" i="170"/>
  <c r="F52" i="170"/>
  <c r="F53" i="170"/>
  <c r="F54" i="170"/>
  <c r="F55" i="170"/>
  <c r="F56" i="170"/>
  <c r="F57" i="170"/>
  <c r="F58" i="170"/>
  <c r="D66" i="170"/>
  <c r="F66" i="170" s="1"/>
  <c r="C66" i="170"/>
  <c r="D98" i="170"/>
  <c r="C93" i="170"/>
  <c r="D49" i="170"/>
  <c r="D42" i="170"/>
  <c r="F42" i="170" s="1"/>
  <c r="D25" i="170"/>
  <c r="D16" i="170"/>
  <c r="C16" i="170"/>
  <c r="F10" i="170" l="1"/>
  <c r="F25" i="170"/>
  <c r="F96" i="170"/>
  <c r="C115" i="170"/>
  <c r="F47" i="170"/>
  <c r="D115" i="170"/>
  <c r="F5" i="170"/>
  <c r="F93" i="170"/>
  <c r="E64" i="170"/>
  <c r="F82" i="170"/>
  <c r="F49" i="170"/>
  <c r="F68" i="170"/>
  <c r="F111" i="170"/>
  <c r="F109" i="170"/>
  <c r="F107" i="170"/>
  <c r="F98" i="170"/>
  <c r="F16" i="170"/>
  <c r="E115" i="170" l="1"/>
  <c r="F115" i="170" s="1"/>
  <c r="F64" i="170"/>
  <c r="D18" i="79" l="1"/>
  <c r="C18" i="79"/>
  <c r="B18" i="79"/>
  <c r="G106" i="173"/>
  <c r="F106" i="173"/>
  <c r="H106" i="173"/>
  <c r="I112" i="173" l="1"/>
  <c r="H112" i="173"/>
  <c r="G112" i="173"/>
  <c r="F112" i="173"/>
  <c r="I109" i="173"/>
  <c r="H109" i="173"/>
  <c r="G109" i="173"/>
  <c r="F109" i="173"/>
  <c r="I106" i="173"/>
  <c r="I107" i="173" s="1"/>
  <c r="I97" i="173"/>
  <c r="H97" i="173"/>
  <c r="G97" i="173"/>
  <c r="F97" i="173"/>
  <c r="I86" i="173"/>
  <c r="H86" i="173"/>
  <c r="G86" i="173"/>
  <c r="H69" i="173"/>
  <c r="I70" i="173" l="1"/>
  <c r="H110" i="173"/>
  <c r="I114" i="173"/>
  <c r="G114" i="173"/>
  <c r="G113" i="173"/>
  <c r="H113" i="173"/>
  <c r="G110" i="173"/>
  <c r="H114" i="173"/>
  <c r="H107" i="173"/>
  <c r="G107" i="173"/>
  <c r="G70" i="173"/>
  <c r="H70" i="173"/>
  <c r="H115" i="173" l="1"/>
  <c r="I115" i="173"/>
  <c r="G115" i="173"/>
  <c r="D9" i="159" l="1"/>
  <c r="D40" i="159" l="1"/>
  <c r="B40" i="159"/>
  <c r="E32" i="159" l="1"/>
  <c r="B33" i="159" l="1"/>
  <c r="E9" i="159" l="1"/>
  <c r="E20" i="159"/>
  <c r="E33" i="159" l="1"/>
  <c r="E13" i="159" l="1"/>
  <c r="D11" i="79" l="1"/>
  <c r="C11" i="79"/>
  <c r="B11" i="79"/>
  <c r="B300" i="18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Brozova Pavlina</author>
  </authors>
  <commentList>
    <comment ref="D29" authorId="0" shapeId="0" xr:uid="{96CDCA73-973B-42DD-BDE3-93FA3671474D}">
      <text>
        <r>
          <rPr>
            <b/>
            <sz val="8"/>
            <color indexed="81"/>
            <rFont val="Tahoma"/>
            <family val="2"/>
            <charset val="238"/>
          </rPr>
          <t>včetně skladu 11 - p. Procházková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2" authorId="0" shapeId="0" xr:uid="{57CA12F1-02DF-4B86-970D-06A857DA4C9A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F59" authorId="0" shapeId="0" xr:uid="{DA32E724-D09B-4D12-937C-3A171F4D6487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G59" authorId="0" shapeId="0" xr:uid="{9D3610FB-0EE2-4734-AC92-21414FAD752F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F63" authorId="1" shapeId="0" xr:uid="{CC32C075-DB6A-4235-823D-53A39A4D24E6}">
      <text>
        <r>
          <rPr>
            <b/>
            <sz val="9"/>
            <color indexed="81"/>
            <rFont val="Tahoma"/>
            <family val="2"/>
            <charset val="238"/>
          </rPr>
          <t>Brozova Pavlina:</t>
        </r>
        <r>
          <rPr>
            <sz val="9"/>
            <color indexed="81"/>
            <rFont val="Tahoma"/>
            <family val="2"/>
            <charset val="238"/>
          </rPr>
          <t xml:space="preserve">
včetně odboru školství</t>
        </r>
      </text>
    </comment>
    <comment ref="G63" authorId="1" shapeId="0" xr:uid="{68D46BB7-FE69-46EE-A0F7-B7303C92CA04}">
      <text>
        <r>
          <rPr>
            <b/>
            <sz val="9"/>
            <color indexed="81"/>
            <rFont val="Tahoma"/>
            <family val="2"/>
            <charset val="238"/>
          </rPr>
          <t>Brozova Pavlina:</t>
        </r>
        <r>
          <rPr>
            <sz val="9"/>
            <color indexed="81"/>
            <rFont val="Tahoma"/>
            <family val="2"/>
            <charset val="238"/>
          </rPr>
          <t xml:space="preserve">
včetně odboru školství</t>
        </r>
      </text>
    </comment>
    <comment ref="F64" authorId="0" shapeId="0" xr:uid="{881F7019-DADF-4C00-BF14-20267C316875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G64" authorId="0" shapeId="0" xr:uid="{9FBC2256-457C-458A-BD33-67EBAE87F368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F74" authorId="0" shapeId="0" xr:uid="{131B6177-F62C-401E-8F51-02C6660BAF57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G74" authorId="0" shapeId="0" xr:uid="{AFB22DB4-8209-492F-B617-E57599E42C4A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F95" authorId="0" shapeId="0" xr:uid="{B2E6BC1A-3CB6-40F7-8CE0-2CA3CC4ED762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  <comment ref="G95" authorId="0" shapeId="0" xr:uid="{EB8852D0-4E14-4F79-9A73-B6610D24F8F9}">
      <text>
        <r>
          <rPr>
            <b/>
            <sz val="8"/>
            <color indexed="81"/>
            <rFont val="Tahoma"/>
            <family val="2"/>
            <charset val="238"/>
          </rPr>
          <t>admin:</t>
        </r>
        <r>
          <rPr>
            <sz val="8"/>
            <color indexed="81"/>
            <rFont val="Tahoma"/>
            <family val="2"/>
            <charset val="238"/>
          </rPr>
          <t xml:space="preserve">
včetně odboru školství</t>
        </r>
      </text>
    </comment>
  </commentList>
</comments>
</file>

<file path=xl/sharedStrings.xml><?xml version="1.0" encoding="utf-8"?>
<sst xmlns="http://schemas.openxmlformats.org/spreadsheetml/2006/main" count="2262" uniqueCount="1329">
  <si>
    <t>*konsolidací se rozumí vyloučení peněžních převodů mezi rozpočtovými účty a účty penežních fondů představující na jedné straně výdaje rozpočtu a na druhé straně příjmy rozpočtu</t>
  </si>
  <si>
    <t>04</t>
  </si>
  <si>
    <t>08</t>
  </si>
  <si>
    <t>05</t>
  </si>
  <si>
    <t>01</t>
  </si>
  <si>
    <t>07</t>
  </si>
  <si>
    <t>06</t>
  </si>
  <si>
    <t>02</t>
  </si>
  <si>
    <t>09</t>
  </si>
  <si>
    <t>ORJ</t>
  </si>
  <si>
    <t>neinvestiční přijaté transfery ze zahraničí</t>
  </si>
  <si>
    <t>Název položky</t>
  </si>
  <si>
    <t>v tom:</t>
  </si>
  <si>
    <t>373</t>
  </si>
  <si>
    <t>374</t>
  </si>
  <si>
    <t>Ostatní krátkodobé pohledávky</t>
  </si>
  <si>
    <t>377</t>
  </si>
  <si>
    <t>Náklady příštích období</t>
  </si>
  <si>
    <t>381</t>
  </si>
  <si>
    <t>Dohadné účty aktivní</t>
  </si>
  <si>
    <t>388</t>
  </si>
  <si>
    <t>Dohadné účty pasivní</t>
  </si>
  <si>
    <t>389</t>
  </si>
  <si>
    <t>Vnitřní zúčtování</t>
  </si>
  <si>
    <t>395</t>
  </si>
  <si>
    <t>Ostatní fondy</t>
  </si>
  <si>
    <t>419</t>
  </si>
  <si>
    <t>459</t>
  </si>
  <si>
    <t>462</t>
  </si>
  <si>
    <t>901</t>
  </si>
  <si>
    <t>902</t>
  </si>
  <si>
    <t>Ostatní majetek</t>
  </si>
  <si>
    <t>tis.Kč</t>
  </si>
  <si>
    <t>ukazatel</t>
  </si>
  <si>
    <t>plnění</t>
  </si>
  <si>
    <t>% plnění</t>
  </si>
  <si>
    <t>úroky</t>
  </si>
  <si>
    <t>x</t>
  </si>
  <si>
    <t xml:space="preserve">ukazatel </t>
  </si>
  <si>
    <t>pozn.</t>
  </si>
  <si>
    <t>daň z příjmů právnických osob hrazená krajem</t>
  </si>
  <si>
    <t>Kapitola 924 - Úvěry</t>
  </si>
  <si>
    <t>v tis. Kč</t>
  </si>
  <si>
    <t>čerpání</t>
  </si>
  <si>
    <t>příspěvkové organizace</t>
  </si>
  <si>
    <t>Pozemky</t>
  </si>
  <si>
    <t>Výnosy příštích období</t>
  </si>
  <si>
    <t>384</t>
  </si>
  <si>
    <t>Jmění účetní jednotky</t>
  </si>
  <si>
    <t>401</t>
  </si>
  <si>
    <t>403</t>
  </si>
  <si>
    <t>406</t>
  </si>
  <si>
    <t>Oprávky k software</t>
  </si>
  <si>
    <t>073</t>
  </si>
  <si>
    <t>Oprávky k ocenitelným právům</t>
  </si>
  <si>
    <t>074</t>
  </si>
  <si>
    <t>Oprávky k DDNM</t>
  </si>
  <si>
    <t>078</t>
  </si>
  <si>
    <t>Oprávky k ostatnímu DNM</t>
  </si>
  <si>
    <t>079</t>
  </si>
  <si>
    <t>Oprávky ke stavbám</t>
  </si>
  <si>
    <t>081</t>
  </si>
  <si>
    <t>082</t>
  </si>
  <si>
    <t>Oprávky k DDHM</t>
  </si>
  <si>
    <t>088</t>
  </si>
  <si>
    <t>194</t>
  </si>
  <si>
    <t>SÚ</t>
  </si>
  <si>
    <t>Text</t>
  </si>
  <si>
    <t>CELKEM POK  skutečný stav</t>
  </si>
  <si>
    <t>ROZDÍL</t>
  </si>
  <si>
    <t>Sociální věci skutečný stav</t>
  </si>
  <si>
    <t>Životní prostředí skutečný stav</t>
  </si>
  <si>
    <t>Zdravotnictví  skutečný stav</t>
  </si>
  <si>
    <t>F/D</t>
  </si>
  <si>
    <t>Software</t>
  </si>
  <si>
    <t>F</t>
  </si>
  <si>
    <t>Drobný dlouhodobý nehmotný majetek</t>
  </si>
  <si>
    <t>Ostatní dlouhodobý nehmotný majetek</t>
  </si>
  <si>
    <t>D</t>
  </si>
  <si>
    <t>Stavby</t>
  </si>
  <si>
    <t>Drobný dlouhodobý hmotný majetek</t>
  </si>
  <si>
    <t>Ostatní dlouhodobý hmotný majetek</t>
  </si>
  <si>
    <t xml:space="preserve">Pozemky </t>
  </si>
  <si>
    <t>Celkem Kč</t>
  </si>
  <si>
    <t>Název majetku</t>
  </si>
  <si>
    <t>Inventura</t>
  </si>
  <si>
    <t>013</t>
  </si>
  <si>
    <t>Ocenitelná práva</t>
  </si>
  <si>
    <t>014</t>
  </si>
  <si>
    <t>018</t>
  </si>
  <si>
    <t>Ostatní DNM</t>
  </si>
  <si>
    <t>Ukazatel / Rok</t>
  </si>
  <si>
    <t>z toho:</t>
  </si>
  <si>
    <t>Splátky jistin a obdobných závazků</t>
  </si>
  <si>
    <t>neinv.přijaté transfery od mezinár.institucí</t>
  </si>
  <si>
    <t>MF</t>
  </si>
  <si>
    <t>ministerstvo práce a sociálních věcí</t>
  </si>
  <si>
    <t>ministerstvo dopravy</t>
  </si>
  <si>
    <t>019</t>
  </si>
  <si>
    <t>021</t>
  </si>
  <si>
    <t>022</t>
  </si>
  <si>
    <t>DDHM</t>
  </si>
  <si>
    <t>028</t>
  </si>
  <si>
    <t>031</t>
  </si>
  <si>
    <t>032</t>
  </si>
  <si>
    <t>041</t>
  </si>
  <si>
    <t>042</t>
  </si>
  <si>
    <t>061</t>
  </si>
  <si>
    <t>Materiál na skladě</t>
  </si>
  <si>
    <t>112</t>
  </si>
  <si>
    <t>231</t>
  </si>
  <si>
    <t>236</t>
  </si>
  <si>
    <t>245</t>
  </si>
  <si>
    <t>Ceniny</t>
  </si>
  <si>
    <t>263</t>
  </si>
  <si>
    <t>Odběratelé</t>
  </si>
  <si>
    <t>311</t>
  </si>
  <si>
    <t>314</t>
  </si>
  <si>
    <t>315</t>
  </si>
  <si>
    <t>Dodavatelé</t>
  </si>
  <si>
    <t>321</t>
  </si>
  <si>
    <t>324</t>
  </si>
  <si>
    <t>331</t>
  </si>
  <si>
    <t>333</t>
  </si>
  <si>
    <t>Pohledávky za zaměstnanci</t>
  </si>
  <si>
    <t>ostatní nedaňové příjmy</t>
  </si>
  <si>
    <t>ministerstvo kultury</t>
  </si>
  <si>
    <t xml:space="preserve">MŠMT </t>
  </si>
  <si>
    <t>MPSV</t>
  </si>
  <si>
    <t>MD</t>
  </si>
  <si>
    <t>MMR</t>
  </si>
  <si>
    <t>MŽP</t>
  </si>
  <si>
    <t>MK</t>
  </si>
  <si>
    <t>ostatní přijaté vratky transferů</t>
  </si>
  <si>
    <t>přijaté splátky půjčených prostředků</t>
  </si>
  <si>
    <t>nedaňové příjmy ostatní</t>
  </si>
  <si>
    <t>kapitálové příjmy</t>
  </si>
  <si>
    <t xml:space="preserve">z toho </t>
  </si>
  <si>
    <t>Dotační příjmy rozpočtu kraje</t>
  </si>
  <si>
    <t>příspěvek na výkon státní správy</t>
  </si>
  <si>
    <t>Financování</t>
  </si>
  <si>
    <t>kap.</t>
  </si>
  <si>
    <t>běžné provozní výdaje (zastupitelstvo)</t>
  </si>
  <si>
    <t>běžné provozní výdaje krajského úřadu</t>
  </si>
  <si>
    <t>v resortu dopravy</t>
  </si>
  <si>
    <t>v resortu zdravotnictví</t>
  </si>
  <si>
    <t>odbor ekonomický</t>
  </si>
  <si>
    <t>odbor informatiky</t>
  </si>
  <si>
    <t>odbor investic a správy nemovitého majetku</t>
  </si>
  <si>
    <t>odbor regionálního rozvoje a evropských projektů</t>
  </si>
  <si>
    <t>odbor kancelář ředitele</t>
  </si>
  <si>
    <t>%plnění</t>
  </si>
  <si>
    <t>v resortu sociálních věcí</t>
  </si>
  <si>
    <t>odbor sociálních věcí</t>
  </si>
  <si>
    <t>LESNICKÝ FOND KRAJE</t>
  </si>
  <si>
    <t>FOND OCHRANY VOD KRAJE</t>
  </si>
  <si>
    <t>infrastruktura-spoluúčast kraje - rezerva</t>
  </si>
  <si>
    <t>program vodohospod. akcí - akce</t>
  </si>
  <si>
    <t>program vodohospod. akcí - rezerva</t>
  </si>
  <si>
    <t>KRIZOVÝ FOND KRAJE</t>
  </si>
  <si>
    <t>CELKEM</t>
  </si>
  <si>
    <t>ministerstvo životního prostředí</t>
  </si>
  <si>
    <t>ministerstvo financí</t>
  </si>
  <si>
    <t>345</t>
  </si>
  <si>
    <t>346</t>
  </si>
  <si>
    <t>347</t>
  </si>
  <si>
    <t>348</t>
  </si>
  <si>
    <t>349</t>
  </si>
  <si>
    <t>příspěvky na hospodaření v lesích - rezerva</t>
  </si>
  <si>
    <t>příspěvky na hospodaření v lesích - transfery</t>
  </si>
  <si>
    <t>335</t>
  </si>
  <si>
    <t>336</t>
  </si>
  <si>
    <t>342</t>
  </si>
  <si>
    <t>DPH</t>
  </si>
  <si>
    <t>343</t>
  </si>
  <si>
    <t>378</t>
  </si>
  <si>
    <t>Ostatní dlouhodobé závazky</t>
  </si>
  <si>
    <t>Peníze na cestě</t>
  </si>
  <si>
    <t>262</t>
  </si>
  <si>
    <t>341</t>
  </si>
  <si>
    <t>celkem</t>
  </si>
  <si>
    <t>SOCIÁLNÍ FOND KRAJE</t>
  </si>
  <si>
    <t>příspěvky na stravování</t>
  </si>
  <si>
    <t>odměny při životních jubileích</t>
  </si>
  <si>
    <t>příspěvek k penzijnímu připojištění</t>
  </si>
  <si>
    <t>předplatné a příspěvky na sportovní činnost</t>
  </si>
  <si>
    <t>předplatné a příspěvky na kulturní činnost</t>
  </si>
  <si>
    <t>sociální výpomoci a půjčky</t>
  </si>
  <si>
    <t>dary</t>
  </si>
  <si>
    <t>finanční rezerva SF</t>
  </si>
  <si>
    <t>Pěstitelské celky</t>
  </si>
  <si>
    <t>408</t>
  </si>
  <si>
    <t>Dlouhodobé poskytnuté zálohy</t>
  </si>
  <si>
    <t>465</t>
  </si>
  <si>
    <t>Dlouhodobé poskytnuté zálohy na transfery</t>
  </si>
  <si>
    <t>Dlouhodobé přijaté zálohy na transfery</t>
  </si>
  <si>
    <t>471</t>
  </si>
  <si>
    <t>472</t>
  </si>
  <si>
    <t>*</t>
  </si>
  <si>
    <t>odbor kancelář hejtmana</t>
  </si>
  <si>
    <t>odbor školství, mládeže, tělovýchovy a sportu</t>
  </si>
  <si>
    <t>odbor dopravy</t>
  </si>
  <si>
    <t>odbor kultury, památkové péče a cestovního ruchu</t>
  </si>
  <si>
    <t>odbor životního prostředí a zemědělství</t>
  </si>
  <si>
    <t>odbor zdravotnictví</t>
  </si>
  <si>
    <t>odbor územního plánování a stavebního řádu</t>
  </si>
  <si>
    <t>odbor regionálního rozvoje a evrop. projektů</t>
  </si>
  <si>
    <t xml:space="preserve">DDNM </t>
  </si>
  <si>
    <t>Kulturní předměty</t>
  </si>
  <si>
    <t>Nedokončený DNM</t>
  </si>
  <si>
    <t>Nedokončený DHM</t>
  </si>
  <si>
    <t>Majetkové účasti v osobách s rozhodujícím vlivem</t>
  </si>
  <si>
    <t>Základní běžný účet územně samosprávných celků</t>
  </si>
  <si>
    <t xml:space="preserve">Běžné účty fondů územních samosprávných celků </t>
  </si>
  <si>
    <t>Jiné běžné účty</t>
  </si>
  <si>
    <t>Krátkodobé poskytnuté zálohy</t>
  </si>
  <si>
    <t>Jiné pohledávky z hlavní činnosti</t>
  </si>
  <si>
    <t>319</t>
  </si>
  <si>
    <t>Krátkodobé přijaté zálohy</t>
  </si>
  <si>
    <t>Zaměstnanci</t>
  </si>
  <si>
    <t>Jiné závazky vůči zaměstnancům</t>
  </si>
  <si>
    <t>344</t>
  </si>
  <si>
    <t>Závazky k osobám mimo vybrané vládní instituce</t>
  </si>
  <si>
    <t>Pohledávky za vybranými ústředními vládními institucemi</t>
  </si>
  <si>
    <t>Závazky k vybraným ústředním vládním institucím</t>
  </si>
  <si>
    <t>Pohledávky za vybranými místními vládními institucemi</t>
  </si>
  <si>
    <t>Závazky k vybraným místním vládním institucím</t>
  </si>
  <si>
    <t>Krátkodobé poskytnuté zálohy na transfery</t>
  </si>
  <si>
    <t>Krátkodobé přijaté zálohy na transfery</t>
  </si>
  <si>
    <t>Ostatní krátkodobé závazky</t>
  </si>
  <si>
    <t>Transfery na pořízení dlouhodobého majetku</t>
  </si>
  <si>
    <t>Oceň. rozdíly při prvotním použití metody</t>
  </si>
  <si>
    <t>Jiné oceňovací rozdíly</t>
  </si>
  <si>
    <t>Poskytnuté návratné fin. výpomoci dlouhodobé</t>
  </si>
  <si>
    <t>Vyřazené pohledávky</t>
  </si>
  <si>
    <t>407</t>
  </si>
  <si>
    <t>investiční dotace</t>
  </si>
  <si>
    <t>MZdr</t>
  </si>
  <si>
    <t>SFDI</t>
  </si>
  <si>
    <t>Státní fond dopravní infrastruktury</t>
  </si>
  <si>
    <t>ministerstvo zdravotnictví</t>
  </si>
  <si>
    <t>DOTAČNÍ FOND KRAJE</t>
  </si>
  <si>
    <t>kancelář hejtmana</t>
  </si>
  <si>
    <t>1.1 Podpora jednotek PO obcí Libereckého kraje</t>
  </si>
  <si>
    <t>1.2 Podpora Sdružení hasičů Čech, Moravy a Slezska</t>
  </si>
  <si>
    <t>regionální rozvoj,evrop. projekty a rozvoj venkova</t>
  </si>
  <si>
    <t>2.1 Program obnovy venkova</t>
  </si>
  <si>
    <t>2.2 Regionální inovační program</t>
  </si>
  <si>
    <t>2.5 Podpora regionál. výrobců, výrobků a tradič. řemesel</t>
  </si>
  <si>
    <t>resort školství, mládeže a zaměstnanosti</t>
  </si>
  <si>
    <t>4.1 Podpora volnočasových aktivit</t>
  </si>
  <si>
    <t>4.2 Komunitní funkce škol</t>
  </si>
  <si>
    <t>4.3 Specifická primární prevence rizikového chování</t>
  </si>
  <si>
    <t>4.5 Pedagogická asistence</t>
  </si>
  <si>
    <t>4.6 Vzdělání pro vyšší zaměstnanost</t>
  </si>
  <si>
    <t>resort dopravy</t>
  </si>
  <si>
    <t>6.1 Rozvoj cyklistické dopravy</t>
  </si>
  <si>
    <t>6.2 Zvýšení bezpečnosti provozu na pozemních komunikacích</t>
  </si>
  <si>
    <t>6.3 Podpora projektové přípravy</t>
  </si>
  <si>
    <t>6.4 Výchovné a vzdělávací programy</t>
  </si>
  <si>
    <t>resort cestovního ruchu, památkové péče a kultury</t>
  </si>
  <si>
    <t>7.1 Kulturní aktivity v Libereckém kraji</t>
  </si>
  <si>
    <t>7.2 Záchrana a obnova památek v Libereckém kraji</t>
  </si>
  <si>
    <t>7.3 Stavebně historický průzkum</t>
  </si>
  <si>
    <t>7.4 Archeologie</t>
  </si>
  <si>
    <t>resort životního prostředí a zemědělství</t>
  </si>
  <si>
    <t>8.1 Podpora ekologické výchovy a osvěty</t>
  </si>
  <si>
    <t xml:space="preserve">8.2 Podpora ochrany přírody a krajiny </t>
  </si>
  <si>
    <t>Název úvěru</t>
  </si>
  <si>
    <t>u k a z a t e l</t>
  </si>
  <si>
    <t>Vlastní příjmy rozpočtu kraje</t>
  </si>
  <si>
    <t>z nich</t>
  </si>
  <si>
    <t>daňové příjmy</t>
  </si>
  <si>
    <t>z toho</t>
  </si>
  <si>
    <t>podíl kraje na dani z přidané hodnoty</t>
  </si>
  <si>
    <t>podíl kraje na dani z příjmů fyzických osob vybírané srážkou</t>
  </si>
  <si>
    <t>podíl kraje na dani z příjmů fyzických osob ze závislé činnosti</t>
  </si>
  <si>
    <t>podíl kraje na dani z příjmů právnických osob</t>
  </si>
  <si>
    <t>správní poplatky vybírané krajem</t>
  </si>
  <si>
    <t>nedaňové příjmy</t>
  </si>
  <si>
    <t>příjmy z vlastní činnosti</t>
  </si>
  <si>
    <t>odvody příspěvkových organizací kraje</t>
  </si>
  <si>
    <t>příjmy z pronájmu majetku</t>
  </si>
  <si>
    <t>příjmy z úroků a realizace finančního majetku kraje</t>
  </si>
  <si>
    <t>přijaté sankční platby</t>
  </si>
  <si>
    <t>vyšší než rozpočtované příjmy</t>
  </si>
  <si>
    <t>nespecifikovaná rezerva Krizového fondu</t>
  </si>
  <si>
    <t>2.6 Podpora místní Agendy 21</t>
  </si>
  <si>
    <t xml:space="preserve">2.7 Program na podporu činnosti mateřských center </t>
  </si>
  <si>
    <t>Sam. hmotné  mov. věci a soubory hmotných mov. věcí</t>
  </si>
  <si>
    <t>036</t>
  </si>
  <si>
    <t>Pohledávky z přerozdělených daní</t>
  </si>
  <si>
    <t>Sociální zabezpečení</t>
  </si>
  <si>
    <t>Zdravotní pojištění</t>
  </si>
  <si>
    <t>337</t>
  </si>
  <si>
    <t>Daň z příjmů</t>
  </si>
  <si>
    <t>Jiný drobný dlouhodobý nehmotný majetek</t>
  </si>
  <si>
    <t>Jiný drobný dlouhodobý hmotný majetek</t>
  </si>
  <si>
    <t>994</t>
  </si>
  <si>
    <t>Opravné položky k odběratelům</t>
  </si>
  <si>
    <t>192</t>
  </si>
  <si>
    <t>025</t>
  </si>
  <si>
    <t>029</t>
  </si>
  <si>
    <t xml:space="preserve">Dlouhodobý hmotný majetek určený k prodeji </t>
  </si>
  <si>
    <t>Samostatné  hmotné movité věci  a soubory hmotných movitých věcí</t>
  </si>
  <si>
    <t>ostatní kapitálové příjmy</t>
  </si>
  <si>
    <t>neinvestiční transfery z jiných rozpočtů</t>
  </si>
  <si>
    <t>neinvestiční transfery ze státního rozpočtu, ze státních fondů a Národního fondu</t>
  </si>
  <si>
    <t>investiční transfery ze státního rozpočtu, ze státních fondů a Národního fondu</t>
  </si>
  <si>
    <t>investiční transfery z jiných rozpočtů</t>
  </si>
  <si>
    <t>neinvestiční dotace</t>
  </si>
  <si>
    <t>neinvestiční dotace z VPS</t>
  </si>
  <si>
    <t xml:space="preserve">ostatní služby </t>
  </si>
  <si>
    <t>platby dle zákona o IZS</t>
  </si>
  <si>
    <t>4.20 Údržba, provoz a nájem sportovních zařízení</t>
  </si>
  <si>
    <t>4.21 Pravidelná činnost sport. a tělových. organizací</t>
  </si>
  <si>
    <t>4.22 Sport handicapovaných</t>
  </si>
  <si>
    <t>4.23 Sportovní akce</t>
  </si>
  <si>
    <t>4.24 Školní sport a tělovýchova</t>
  </si>
  <si>
    <t>4.25 Sportovní reprezentace kraje</t>
  </si>
  <si>
    <t>resort zdravotnictví</t>
  </si>
  <si>
    <t>výdaje na opatření na odstranění závadného stavu</t>
  </si>
  <si>
    <t>375</t>
  </si>
  <si>
    <t>Opravy předcházejících účetních období</t>
  </si>
  <si>
    <t>905</t>
  </si>
  <si>
    <t>příspěvky z rozpočtů obcí (dopravní obslužnost)</t>
  </si>
  <si>
    <t xml:space="preserve">dosažené úspory výdajových kapitol </t>
  </si>
  <si>
    <t>kontrolní mezisoučet rozboru příjmů</t>
  </si>
  <si>
    <t>Ostatní daně, poplatky a jiná obd. peněž. plnění</t>
  </si>
  <si>
    <t>Krátkodobé zprostředkování transferů</t>
  </si>
  <si>
    <t>909</t>
  </si>
  <si>
    <t>Celkem</t>
  </si>
  <si>
    <t>Kultura  skutečný stav</t>
  </si>
  <si>
    <t>poukázky</t>
  </si>
  <si>
    <t>4.4 Soutěže a podpora talentovaných dětí a mládeže</t>
  </si>
  <si>
    <t>4.7 Podpora kompenz.pomůcek pro žáky s podpůrnými opatřeními</t>
  </si>
  <si>
    <t>3.4 Údržba, provoz a nájem sportovních zařízení</t>
  </si>
  <si>
    <t>7.5 Poznáváme kulturu</t>
  </si>
  <si>
    <t>9.1 Podpora ozdravných a rekondičních pobytů pro ZTP</t>
  </si>
  <si>
    <t>9.2 Podpora preventivních a léčebných projektů</t>
  </si>
  <si>
    <t>9.3 Podpora osob se zdravotním postižením</t>
  </si>
  <si>
    <t>č.řádku</t>
  </si>
  <si>
    <t>účetní závěrka</t>
  </si>
  <si>
    <t>do rezervního fondu</t>
  </si>
  <si>
    <t>do fondu odměn</t>
  </si>
  <si>
    <t>nerozděleno /krytí ztráty předchozích let</t>
  </si>
  <si>
    <t>Gymnázium, Česká Lípa, Žitavská 2969</t>
  </si>
  <si>
    <t>Gymnázium F.X.Šaldy, Liberec 11, Partyzánská 530/3</t>
  </si>
  <si>
    <t>Gymnázium, Frýdlant, Mládeže 884</t>
  </si>
  <si>
    <t>Gymnázium Ivana Olbrachta, Semily, Nad Špejcharem 574</t>
  </si>
  <si>
    <t>Gymnázium, Turnov, Jana Palacha 804</t>
  </si>
  <si>
    <t>Gymnázium a Střední odborná škola, Jilemnice, Tkalcovská 460</t>
  </si>
  <si>
    <t>Gymnázium  a Střední odborná škola pedagogická, Liberec, Jeronýmova 27</t>
  </si>
  <si>
    <t>Obchodní akademie, Česká Lípa, nám. Osvobození 422</t>
  </si>
  <si>
    <t>Vyšší odborná škola mezinárodního obchodu a Obchodní akademie, Jablonec nad Nisou</t>
  </si>
  <si>
    <t>Obchodní akademie a Jazyková škola s právem státní jazykové zkoušky, Liberec, Šamánkova 500/8</t>
  </si>
  <si>
    <t>Střední průmyslová škola, Česká Lípa, Havlíčkova 426</t>
  </si>
  <si>
    <t>Střední průmyslová škola stavební, Liberec 1, Sokolovské nám. 14</t>
  </si>
  <si>
    <t xml:space="preserve">Střední průmyslová škola strojní a elektrotechnická a Vyšší odborná škola, Liberec 1, Masarykova 3 </t>
  </si>
  <si>
    <t>Střední umělecko průmyslová škola a Vyšší odborná škola, Jablonec nad Nisou, Horní náměstí 1</t>
  </si>
  <si>
    <t>Střední uměleckoprůmyslová škola a Vyšší odborná škola Turnov, Skálova 373</t>
  </si>
  <si>
    <t>Střední zdravotnická škola a Vyšší odborná škola zdravotnická, Liberec, Kostelní 9</t>
  </si>
  <si>
    <t>Střední zdravotnická škola, Turnov, 28. října 1390</t>
  </si>
  <si>
    <t>Střední škola strojní, stavební a dopravní, Liberec II, Truhlářská 360/3</t>
  </si>
  <si>
    <t>Integrovaná střední škola Semily, 28. října 607</t>
  </si>
  <si>
    <t>Integrovaná střední škola, Vysoké nad Jizerou, Dr. Farského 300</t>
  </si>
  <si>
    <t>Střední průmyslová škola technická, Jablonec nad Nisou, Belgická 4852</t>
  </si>
  <si>
    <t>Střední škola gastronomie a služeb, Liberec II, Dvorská 447/29</t>
  </si>
  <si>
    <t>Střední škola hospodářská a lesnická Frýdlant, Bělíkova 1387</t>
  </si>
  <si>
    <t>Střední odborná škola  Liberec, Jablonecká 999</t>
  </si>
  <si>
    <t>Obchodní akademie, Hotelová škola a Střední odborná škola Turnov, Zborovská 519</t>
  </si>
  <si>
    <t>Základní škola a mateřská škola logopedická Liberec, E. Krásnohorské 921</t>
  </si>
  <si>
    <t>Základní škola a Mateřská škola pro tělesně postižené Liberec, Lužická 920/7</t>
  </si>
  <si>
    <t>Základní škola  Jablonec nad Nisou, Liberecká 1734/31</t>
  </si>
  <si>
    <t>ZŠ a MŠ při dětské léčebně, Cvikov, Ústavní 531</t>
  </si>
  <si>
    <t>Základní škola a Mateřská škola při nemocnici, Liberec, Husova 357/10</t>
  </si>
  <si>
    <t>Základní škola  a Mateřská škola, Jablonec nad Nisou, Kamenná 404/4</t>
  </si>
  <si>
    <t>Základní škola, Tanvald, Údolí Kamenice 238</t>
  </si>
  <si>
    <t>Základní škola a Mateřská škola, Jilemnice, Komenského 103</t>
  </si>
  <si>
    <t>Dětský domov, Česká Lípa, Mariánská 570</t>
  </si>
  <si>
    <t>Dětský domov, Jablonné v Podještědí, Zámecká 1</t>
  </si>
  <si>
    <t>Dětský domov, Základní škola a Mateřská škola, Krompach 47</t>
  </si>
  <si>
    <t>Dětský domov, Dubá-Deštná 6</t>
  </si>
  <si>
    <t>Dětský domov, Jablonec nad Nisou, Pasecká 20</t>
  </si>
  <si>
    <t>Dětský domov, Frýdlant, Větrov 3005</t>
  </si>
  <si>
    <t>Pedagogicko-psychologická poradna, Jablonec nad Nisou, Palackého 48</t>
  </si>
  <si>
    <t>Pedagogicko-psychologická poradna,  Liberec, Truhlářská 3</t>
  </si>
  <si>
    <t>příspěvkové organizace v resortu školství celkem</t>
  </si>
  <si>
    <r>
      <t xml:space="preserve">procentní podíl přídělů do fondů z celkového hospodářského výsledku* </t>
    </r>
    <r>
      <rPr>
        <b/>
        <sz val="9"/>
        <rFont val="Arial"/>
        <family val="2"/>
        <charset val="238"/>
      </rPr>
      <t>(%) - resort školství</t>
    </r>
  </si>
  <si>
    <t>Služby sociální péče TEREZA, Benešov u Semil</t>
  </si>
  <si>
    <t>Domov důchodců Sloup v Čechách</t>
  </si>
  <si>
    <t>Domov důchodců Rokytnice nad Jizerou, Dolní 291</t>
  </si>
  <si>
    <t>Domov důchodců Velké Hamry</t>
  </si>
  <si>
    <t>Domov důchodců Český Dub</t>
  </si>
  <si>
    <t>Domov důchodců Jindřichovice pod Smrkem</t>
  </si>
  <si>
    <t>Domov a centrum aktivity Hodkovice nad Mohelkou</t>
  </si>
  <si>
    <t>Domov a centrum denních služeb Jablonec nad Nisou</t>
  </si>
  <si>
    <t>Dětské centrum Liberec</t>
  </si>
  <si>
    <t>příspěvkové organizace v resortu sociálních věcí celkem</t>
  </si>
  <si>
    <r>
      <t xml:space="preserve">procentní podíl přídělů do fondů z celkového hospodářského výsledku* </t>
    </r>
    <r>
      <rPr>
        <b/>
        <sz val="9"/>
        <rFont val="Arial"/>
        <family val="2"/>
        <charset val="238"/>
      </rPr>
      <t>(%) - resort sociálních věcí</t>
    </r>
  </si>
  <si>
    <t xml:space="preserve">Krajská správa silnic Libereckého kraje, Liberec 6, České mládeže 632/32 </t>
  </si>
  <si>
    <t>příspěvkové organizace v resortu dopravy celkem</t>
  </si>
  <si>
    <r>
      <t xml:space="preserve">procentní podíl přídělů do fondů z celkového hospodářského výsledku* </t>
    </r>
    <r>
      <rPr>
        <b/>
        <sz val="9"/>
        <rFont val="Arial"/>
        <family val="2"/>
        <charset val="238"/>
      </rPr>
      <t>(%) - resort dopravy</t>
    </r>
  </si>
  <si>
    <t>Krajská vědecká knihovna Liberec, Rumjancevova 1362/1</t>
  </si>
  <si>
    <t xml:space="preserve">Severočeské muzeum Liberec, Masarykova 11 </t>
  </si>
  <si>
    <t>Vlastivědné muzeum a galerie v České Lípě, nám. Osvobození 297</t>
  </si>
  <si>
    <t>Muzeum Českého ráje v Turnově</t>
  </si>
  <si>
    <r>
      <t xml:space="preserve">procentní podíl přídělů do fondů z celkového hospodářského výsledku* </t>
    </r>
    <r>
      <rPr>
        <b/>
        <sz val="9"/>
        <rFont val="Arial"/>
        <family val="2"/>
        <charset val="238"/>
      </rPr>
      <t>(%) - resort kultury</t>
    </r>
  </si>
  <si>
    <t>Středisko ekologické výchovy LK, Oldřichov v Hájích 5</t>
  </si>
  <si>
    <t>příspěvkové organizace v resortu životního prostředí celkem</t>
  </si>
  <si>
    <t>Léčebna respiračních nemocí Cvikov</t>
  </si>
  <si>
    <t>Zdravotnická záchranná služba LK</t>
  </si>
  <si>
    <t>příspěvkové organizace v resortu zdravotnictví celkem</t>
  </si>
  <si>
    <t>příspěvkové organizace zřízené krajem celkem</t>
  </si>
  <si>
    <r>
      <t xml:space="preserve">procentní podíl přídělů do fondů z celkového hospodářského výsledku všech PO* </t>
    </r>
    <r>
      <rPr>
        <b/>
        <sz val="9"/>
        <rFont val="Arial"/>
        <family val="2"/>
        <charset val="238"/>
      </rPr>
      <t>(%)</t>
    </r>
  </si>
  <si>
    <t>Střední škola řemesel a služeb, Jablonec nad Nisou, Smetanova 66</t>
  </si>
  <si>
    <t>Domov Raspenava</t>
  </si>
  <si>
    <t>APOSS Liberec</t>
  </si>
  <si>
    <t>LIBERECKÝ KRAJ</t>
  </si>
  <si>
    <t>Zastupitelstvo</t>
  </si>
  <si>
    <t>odměny včetně pojistného (uvolnění a neuvol. členové zast. LK)</t>
  </si>
  <si>
    <t>Krajský úřad</t>
  </si>
  <si>
    <t>Účelové příspěvky PO</t>
  </si>
  <si>
    <t>v resortu školství</t>
  </si>
  <si>
    <t>v resortu kultury</t>
  </si>
  <si>
    <t>Příspěvkové organizace kraje</t>
  </si>
  <si>
    <t>v resortu životního prostředí</t>
  </si>
  <si>
    <t xml:space="preserve">odbor školství, mládeže, tělovýchovy a sportu </t>
  </si>
  <si>
    <t xml:space="preserve">odbor právní </t>
  </si>
  <si>
    <t>Účelové neinvestiční dotace - školství</t>
  </si>
  <si>
    <t>Transfery</t>
  </si>
  <si>
    <t>Pokladní správa</t>
  </si>
  <si>
    <t>finanční rezervy kraje</t>
  </si>
  <si>
    <t>Spolufinancování EU</t>
  </si>
  <si>
    <t>Úvěry</t>
  </si>
  <si>
    <t xml:space="preserve">Sociální fond </t>
  </si>
  <si>
    <t>Dotační fond kraje</t>
  </si>
  <si>
    <t>Krizový fond kraje</t>
  </si>
  <si>
    <t>Fond ochrany vod kraje</t>
  </si>
  <si>
    <t>Kapitola 304 - Úřad vlády</t>
  </si>
  <si>
    <t>p.č.</t>
  </si>
  <si>
    <t>úč.zn.</t>
  </si>
  <si>
    <t>účel dotace (v Kč)</t>
  </si>
  <si>
    <t>poskytnuto</t>
  </si>
  <si>
    <t>nečerpáno</t>
  </si>
  <si>
    <t>04001</t>
  </si>
  <si>
    <t>úřad vlády celkem</t>
  </si>
  <si>
    <t>Kapitola 313 - Ministerstvo práce a sociálních věcí</t>
  </si>
  <si>
    <t>ministerstvo práce a sociálních věcí celkem</t>
  </si>
  <si>
    <t>Kapitola 327 - Ministerstvo dopravy</t>
  </si>
  <si>
    <t>ministerstvo dopravy celkem</t>
  </si>
  <si>
    <t>Kapitola 333 - Ministerstvo školství a mládeže</t>
  </si>
  <si>
    <t>Soutěže a přehlídky</t>
  </si>
  <si>
    <t>Přímé náklady na vzdělávání</t>
  </si>
  <si>
    <t>ministerstvo školství a mládeže celkem</t>
  </si>
  <si>
    <t>Pozn. Ve sloupci nečerpáno jsou vykázány prostředky, které byly skutečně vráceny v rámci finančního vypořádání zpět poskytovatelům</t>
  </si>
  <si>
    <t>Kapitola 334 - Ministerstvo kultury</t>
  </si>
  <si>
    <t>Dotace na kulturní aktivity</t>
  </si>
  <si>
    <t>ministerstvo kultury celkem</t>
  </si>
  <si>
    <t>Kapitola 335 - Ministerstvo zdravotnictví</t>
  </si>
  <si>
    <t>Kapitola 398 - Všeobecná pokladní správa</t>
  </si>
  <si>
    <t>všeobecná pokladní správa celkem</t>
  </si>
  <si>
    <t>účelové neinvestiční dotace</t>
  </si>
  <si>
    <t>kap</t>
  </si>
  <si>
    <t>název</t>
  </si>
  <si>
    <t>souhrn dotací (v Kč)</t>
  </si>
  <si>
    <t>ÚV</t>
  </si>
  <si>
    <t>úřad vlády</t>
  </si>
  <si>
    <t>ministerstvo školství a mládeže</t>
  </si>
  <si>
    <t xml:space="preserve">poskytovatelé dotací </t>
  </si>
  <si>
    <t>účelové investiční dotace</t>
  </si>
  <si>
    <t>účelové dotace celkem</t>
  </si>
  <si>
    <t>k vypořádání v následujících rozpočtových obdobích  po skončení realizace projektu, resp. zpětné proplacení</t>
  </si>
  <si>
    <t>Kapitola 315 - Ministerstvo životního prostředí</t>
  </si>
  <si>
    <t>ministerstvo životního prostředí celkem</t>
  </si>
  <si>
    <t>Kapitola 317 - Ministerstvo pro místní rozvoj</t>
  </si>
  <si>
    <t>ministerstvo pro místní rozvoj celkem</t>
  </si>
  <si>
    <t>souhrn dotací</t>
  </si>
  <si>
    <t>ministerstvo pro místní rozvoj</t>
  </si>
  <si>
    <t>Č. řádku</t>
  </si>
  <si>
    <t>poplatky a odvody v oblasti životního prostředí</t>
  </si>
  <si>
    <t>NF</t>
  </si>
  <si>
    <t>Gymnázium a Obchodní akademie, Tanvald, Školní 305</t>
  </si>
  <si>
    <t xml:space="preserve">Střední škola a Mateřská škola, Liberec, Na Bojišti 15 </t>
  </si>
  <si>
    <t>Pedagogicko-psychologická poradna a speciálně pedagogické centrum, Semily, Nádražní 213</t>
  </si>
  <si>
    <t>8.4 Podpora dlouhodobé práce s mládeží v obl. ŽP a zemědělství</t>
  </si>
  <si>
    <t>v resortu kancelář ředitele</t>
  </si>
  <si>
    <t>ministerstvo zdravotnictví celkem</t>
  </si>
  <si>
    <t>Národní fond</t>
  </si>
  <si>
    <t>Národní fond celkem</t>
  </si>
  <si>
    <t>Mezinárodní instituce</t>
  </si>
  <si>
    <t>mezinárodní instituce celkem</t>
  </si>
  <si>
    <t>mezinárodní instituce</t>
  </si>
  <si>
    <t>Disponibilní zdroje určené k zapojení</t>
  </si>
  <si>
    <t>Lesnický fond kraje</t>
  </si>
  <si>
    <t>Kapitálové výdaje</t>
  </si>
  <si>
    <t>PŘEHLED</t>
  </si>
  <si>
    <t>Č. ř.</t>
  </si>
  <si>
    <t>Skutečný stav v Kč</t>
  </si>
  <si>
    <t>Účetní stav v Kč</t>
  </si>
  <si>
    <t>Rozdíl v Kč</t>
  </si>
  <si>
    <t>Poskytnuté zálohy na DHM</t>
  </si>
  <si>
    <t>052</t>
  </si>
  <si>
    <t>Ostatní DFM</t>
  </si>
  <si>
    <t>069</t>
  </si>
  <si>
    <t>Oprávky ke SHMV a souborům HMV</t>
  </si>
  <si>
    <t>Opravné položky k jiným pohledávkám z hl. činnosti</t>
  </si>
  <si>
    <t>Pokladna</t>
  </si>
  <si>
    <t>261</t>
  </si>
  <si>
    <t>1.3 Dotace obcím na činnost JPO II k programu MV ČR</t>
  </si>
  <si>
    <t>1.4 Prevence kriminality</t>
  </si>
  <si>
    <t>resort sociálních věcí</t>
  </si>
  <si>
    <t>5.2 Podpora rozvoje sociálních služeb</t>
  </si>
  <si>
    <t>investiční přijaté transfery ze zahraničí</t>
  </si>
  <si>
    <t>investiční přijaté transfery od mezinár.institucí</t>
  </si>
  <si>
    <t>MV</t>
  </si>
  <si>
    <t>Úřad vlády</t>
  </si>
  <si>
    <t xml:space="preserve">Působnosti </t>
  </si>
  <si>
    <t xml:space="preserve"> rekapitulace účelové neinvestiční a investiční dotace</t>
  </si>
  <si>
    <t>Státní fond dopravní infrastruktury celkem</t>
  </si>
  <si>
    <t>druh</t>
  </si>
  <si>
    <t>Ostatní dlouhodobá podmíněná pasiva</t>
  </si>
  <si>
    <t xml:space="preserve">Školství  skutečný stav </t>
  </si>
  <si>
    <t>MZe</t>
  </si>
  <si>
    <t>5.1 Podpora integrace národnostních menšin a cizinců</t>
  </si>
  <si>
    <t xml:space="preserve">dary, vratky dotací a sankční platby </t>
  </si>
  <si>
    <t>DHM ostatní</t>
  </si>
  <si>
    <t>příjmy z fin.vypořádání milulých let mezi krajem a obcemi</t>
  </si>
  <si>
    <t xml:space="preserve">investiční přijaté transfery od obcí </t>
  </si>
  <si>
    <t>Opravné položky k peněžním operacím nemající charakter příjmů a výdajů</t>
  </si>
  <si>
    <t>přijaté dary - převod ze sbírky</t>
  </si>
  <si>
    <t>7.7 Podpora cestovního ruchu v turistických oblastech</t>
  </si>
  <si>
    <t>7.8 Podpora infocenter</t>
  </si>
  <si>
    <t>7.9 Podpora nadregionálních témat a produktů CR</t>
  </si>
  <si>
    <t>oddělení veřejných zakázek</t>
  </si>
  <si>
    <t>Účelové investiční dotace - školství</t>
  </si>
  <si>
    <t>tabulková část</t>
  </si>
  <si>
    <t>ostatní přijaté transfery od rozp. územní úrovně</t>
  </si>
  <si>
    <t>Modernizace KNL - Etapa č. 1 - úvěr (tranže úvěru dle návrhu Deloitte)</t>
  </si>
  <si>
    <t>Modernizace KNL - Etapa č. 1 - roční splátka jistiny úvěru (od roku 2026)</t>
  </si>
  <si>
    <t>Významné akce</t>
  </si>
  <si>
    <t>odbor dopravní oblsužnosti</t>
  </si>
  <si>
    <t>pokračování</t>
  </si>
  <si>
    <t>"cizí" prostředky a vratky jiným poskytovatelům</t>
  </si>
  <si>
    <t>Pořizovaný DFM</t>
  </si>
  <si>
    <t>043</t>
  </si>
  <si>
    <t>Oprávky k ostatnímu DHM</t>
  </si>
  <si>
    <t>089</t>
  </si>
  <si>
    <t>Pohledávky za osobami mimo vybrané vládní institucemi</t>
  </si>
  <si>
    <t>Závazky z upsaných nesplacených cenných papírů a podílů</t>
  </si>
  <si>
    <t>368</t>
  </si>
  <si>
    <t xml:space="preserve">  </t>
  </si>
  <si>
    <r>
      <t xml:space="preserve">Komplexní revitalizace mostů na silnicích II. a III. tř. na území LK - roční splátka jistiny </t>
    </r>
    <r>
      <rPr>
        <sz val="8"/>
        <color indexed="10"/>
        <rFont val="Arial"/>
        <family val="2"/>
        <charset val="238"/>
      </rPr>
      <t>**</t>
    </r>
  </si>
  <si>
    <r>
      <t xml:space="preserve">Modernizace KNL - Etapa č. 1 - úroky </t>
    </r>
    <r>
      <rPr>
        <sz val="8"/>
        <color indexed="10"/>
        <rFont val="Arial"/>
        <family val="2"/>
        <charset val="238"/>
      </rPr>
      <t>***</t>
    </r>
  </si>
  <si>
    <t>obchodní společnost</t>
  </si>
  <si>
    <t>%</t>
  </si>
  <si>
    <t>nominální hodnota celkem</t>
  </si>
  <si>
    <t>hodnota vkladů celkem</t>
  </si>
  <si>
    <t xml:space="preserve">vklad majetku </t>
  </si>
  <si>
    <t>finanční vklad</t>
  </si>
  <si>
    <t>Krajská nemocnice Liberec, a.s.</t>
  </si>
  <si>
    <t>Nemocnice s poliklinikou Česká Lípa, a.s.</t>
  </si>
  <si>
    <t>Silnice LK a.s.</t>
  </si>
  <si>
    <t>414 109 706,45</t>
  </si>
  <si>
    <t>KORID LK, spol. s r.o. Liberec</t>
  </si>
  <si>
    <t xml:space="preserve">Krajská nemocnice Liberec a.s., příplatek mimo vlastní kapitál - a.s. </t>
  </si>
  <si>
    <t>Nemocnice s poliklinikou Česká Lípa, a.s., příplatek mimo vlastní kapitál</t>
  </si>
  <si>
    <t>Celkem majetkové účasti v osobách s rozhodujícím vlivem</t>
  </si>
  <si>
    <t>MMN, a.s. - kupní smlouva o převodu akcií v MMN, a.s. - s městem Semily a Jilemnice</t>
  </si>
  <si>
    <t>MMN, a.s. dobrovloný příplatek mimo základní kapitál</t>
  </si>
  <si>
    <t>Ostatní dlouhodobý finanční majetek</t>
  </si>
  <si>
    <t>odbor ekonomický - rezervy programů DF</t>
  </si>
  <si>
    <t xml:space="preserve">7.10 Infrastruktura cestovního ruchu   </t>
  </si>
  <si>
    <t>výdaje na opatření k nápravě ekologické újmy</t>
  </si>
  <si>
    <t>stav                           k 31. 12. 2017</t>
  </si>
  <si>
    <t>stav                   k 31. 12. 2018</t>
  </si>
  <si>
    <t>stav                  k 31. 12. 2019</t>
  </si>
  <si>
    <t>stav                                        k 31. 12. 2020</t>
  </si>
  <si>
    <t>stav                  k 31. 12. 2021</t>
  </si>
  <si>
    <t>ARR Agentura regionálního rozvoje,               s r.o. Liberec</t>
  </si>
  <si>
    <t>Pedagogicko-psychologická poradna, Česká Lípa, Havlíčkova 443</t>
  </si>
  <si>
    <t>Střední škola, Lomnice nad popelkou, Antala Staška 213</t>
  </si>
  <si>
    <t>Střední zdravotnická škola a Střední odborná škola, Česká Lípa</t>
  </si>
  <si>
    <t>Střední uměleckoprůmyslová škola sklářská, Železný brod, Smetanovo zátiší 470</t>
  </si>
  <si>
    <t>Střední uměleckoprůmyslová škola sklářská Kamenický Šenov, Havlíčkova 57</t>
  </si>
  <si>
    <t>Speciálně pedagogické centrum logopedické a surdopedické</t>
  </si>
  <si>
    <t>Základní škola speciální Semily, Nádražní 213</t>
  </si>
  <si>
    <t>Zoo Liberec</t>
  </si>
  <si>
    <r>
      <t xml:space="preserve">procentní podíl přídělů do fondů z celkového hospodářského výsledku* </t>
    </r>
    <r>
      <rPr>
        <b/>
        <sz val="9"/>
        <rFont val="Arial"/>
        <family val="2"/>
        <charset val="238"/>
      </rPr>
      <t>(%) - resort zdravotnictví</t>
    </r>
  </si>
  <si>
    <t>Jedličkův ústav</t>
  </si>
  <si>
    <t>Vyšší odborná škola sklářská a Střední škola, Nový Bor, Wolkerova 316</t>
  </si>
  <si>
    <t>Úhrada úroků, poplatků a výdaje za rezervaci zdrojů</t>
  </si>
  <si>
    <t xml:space="preserve">Zadluženost kraje CELKEM (nesplacený zůstatek jistin, závazků) </t>
  </si>
  <si>
    <r>
      <t xml:space="preserve">Komplexní revitalizace mostů na silnicích II. a III. tř. na území LK     </t>
    </r>
    <r>
      <rPr>
        <b/>
        <sz val="8"/>
        <rFont val="Arial"/>
        <family val="2"/>
        <charset val="238"/>
      </rPr>
      <t xml:space="preserve"> </t>
    </r>
  </si>
  <si>
    <r>
      <t xml:space="preserve">Revitalizace pozemních komunikací na území LK    </t>
    </r>
    <r>
      <rPr>
        <b/>
        <sz val="8"/>
        <rFont val="Arial"/>
        <family val="2"/>
        <charset val="238"/>
      </rPr>
      <t xml:space="preserve"> </t>
    </r>
  </si>
  <si>
    <t>MPO</t>
  </si>
  <si>
    <t xml:space="preserve">Daňové příjmy kraje </t>
  </si>
  <si>
    <t>přijaté sankce, náhrady a vratky od obcí</t>
  </si>
  <si>
    <t>odbor silničního hospodářství</t>
  </si>
  <si>
    <t>FOND TURÓW</t>
  </si>
  <si>
    <t>příjem z prodeje ost. nemovit. věcí a jejich částí</t>
  </si>
  <si>
    <t>Fond Turów - ČR-PL</t>
  </si>
  <si>
    <t>v Kč</t>
  </si>
  <si>
    <t>Modernizace KNL I. et. - úhrada úroků</t>
  </si>
  <si>
    <t>2.8 Podpora dodatečné instalace akum.nádoby-kotle</t>
  </si>
  <si>
    <t>reko bývalého areálu Skloexport Liberec - ubytování</t>
  </si>
  <si>
    <t>kompenzační příspěvek pro kraje - ubytování osob z Ukrajiny</t>
  </si>
  <si>
    <t xml:space="preserve">Výsledek hospodaření předch. účetních období </t>
  </si>
  <si>
    <t>432</t>
  </si>
  <si>
    <t>schválena dne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</si>
  <si>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</si>
  <si>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</si>
  <si>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</si>
  <si>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</si>
  <si>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</si>
  <si>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</si>
  <si>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</si>
  <si>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</si>
  <si>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</si>
  <si>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</si>
  <si>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</si>
  <si>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</si>
  <si>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</si>
  <si>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</si>
  <si>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1452</t>
  </si>
  <si>
    <t>1418</t>
  </si>
  <si>
    <t>1420</t>
  </si>
  <si>
    <t>1421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</si>
  <si>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</si>
  <si>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</si>
  <si>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</si>
  <si>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</si>
  <si>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</si>
  <si>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</si>
  <si>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</si>
  <si>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</si>
  <si>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</si>
  <si>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</si>
  <si>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1436</t>
  </si>
  <si>
    <t>1437</t>
  </si>
  <si>
    <t>1438</t>
  </si>
  <si>
    <t>1440</t>
  </si>
  <si>
    <t>1442</t>
  </si>
  <si>
    <t>1443</t>
  </si>
  <si>
    <t>1448</t>
  </si>
  <si>
    <t>1450</t>
  </si>
  <si>
    <t>1455</t>
  </si>
  <si>
    <t>1456</t>
  </si>
  <si>
    <t>1457</t>
  </si>
  <si>
    <t>1459</t>
  </si>
  <si>
    <t>1460</t>
  </si>
  <si>
    <t>1462</t>
  </si>
  <si>
    <t>1463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</si>
  <si>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</si>
  <si>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</si>
  <si>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</si>
  <si>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</si>
  <si>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</si>
  <si>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</si>
  <si>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</si>
  <si>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</si>
  <si>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</si>
  <si>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1491</t>
  </si>
  <si>
    <t>1492</t>
  </si>
  <si>
    <t>1493</t>
  </si>
  <si>
    <t>1494</t>
  </si>
  <si>
    <t>1498</t>
  </si>
  <si>
    <t>ORG-NUM</t>
  </si>
  <si>
    <t>usnese- ním číslo</t>
  </si>
  <si>
    <t xml:space="preserve">Denní a pobytové sociální služby Česká Lípa </t>
  </si>
  <si>
    <t>č. ř.</t>
  </si>
  <si>
    <t>úč.znak</t>
  </si>
  <si>
    <t>Podpora koord.rom.poradců</t>
  </si>
  <si>
    <t>Výkon sociální práce</t>
  </si>
  <si>
    <t>Podpora poskyt. soc. služeb</t>
  </si>
  <si>
    <t>Přísp.pro děti vyžad.okamž.p.</t>
  </si>
  <si>
    <t>Dotace  ZOO a botan.zahrad.</t>
  </si>
  <si>
    <t xml:space="preserve"> Kapitola 315 – Ministerstvo životního prostředí</t>
  </si>
  <si>
    <t>Ztráta dopravce z prov.veř.os.dr.dopr</t>
  </si>
  <si>
    <t>Dotace pro soukr.školy a zař.</t>
  </si>
  <si>
    <t>Přímé nákl.pro sport.gymnázia</t>
  </si>
  <si>
    <t>infrastruktura-spoluúčast kraje - akce (kofinancování a individuální dotace)</t>
  </si>
  <si>
    <t>ostatní odvody z poskytvybraných činností a služeb (odb.způs.+ eurolicence)</t>
  </si>
  <si>
    <t>převod z účtu cizích prostředků</t>
  </si>
  <si>
    <t>Programy přeshraniční spolupráce - EU, neinv.</t>
  </si>
  <si>
    <t>ministerstvo financí - VPS</t>
  </si>
  <si>
    <t>Centrum intervenčních a psychosociálních služeb LK, Liberec 30</t>
  </si>
  <si>
    <t>stav                k 31. 12.               2022</t>
  </si>
  <si>
    <r>
      <t xml:space="preserve">Revitalizace pozemních komunikací na území LK - roční splátka jistiny </t>
    </r>
    <r>
      <rPr>
        <sz val="8"/>
        <color rgb="FFFF0000"/>
        <rFont val="Arial"/>
        <family val="2"/>
        <charset val="238"/>
      </rPr>
      <t>*</t>
    </r>
  </si>
  <si>
    <t xml:space="preserve">Revitalizace pozemních komunikací na území LK - úvěr  </t>
  </si>
  <si>
    <r>
      <t xml:space="preserve">Komplexní revitalizace mostů na silnicích II. a III. tř. na území LK - úvěr </t>
    </r>
    <r>
      <rPr>
        <sz val="8"/>
        <color indexed="10"/>
        <rFont val="Arial"/>
        <family val="2"/>
        <charset val="238"/>
      </rPr>
      <t xml:space="preserve"> </t>
    </r>
  </si>
  <si>
    <t>1/1</t>
  </si>
  <si>
    <t>1/2</t>
  </si>
  <si>
    <t>2/1</t>
  </si>
  <si>
    <t>2/2</t>
  </si>
  <si>
    <t>v resortu ekonomiky - rezerva</t>
  </si>
  <si>
    <t>vratky dotací</t>
  </si>
  <si>
    <t>18</t>
  </si>
  <si>
    <t>investiční a neinvestiční transfery</t>
  </si>
  <si>
    <t>náhrada za ubytování UA uprchlíků poskytovaná ubytovatelům</t>
  </si>
  <si>
    <t>opatření k řešení dopadů dolu Turow - výdaje kryté inaksovanými úroky</t>
  </si>
  <si>
    <t>Provázející učitelé ve školách</t>
  </si>
  <si>
    <t>Národní plán obnovy - neinvestice</t>
  </si>
  <si>
    <t>ISO II/C výkupy předmětů</t>
  </si>
  <si>
    <t>Státní fond životního prostředí</t>
  </si>
  <si>
    <t>SFŽP</t>
  </si>
  <si>
    <t>Státní fond životního prostředí celkem</t>
  </si>
  <si>
    <t>982</t>
  </si>
  <si>
    <t>předpokad k 31. 12. 2026</t>
  </si>
  <si>
    <t>stav                k 31. 12.               2023</t>
  </si>
  <si>
    <t>100 000,00</t>
  </si>
  <si>
    <t>předpokad k 31. 12. 2027</t>
  </si>
  <si>
    <t>Gymnázium, Mimoň, Letná 263</t>
  </si>
  <si>
    <t>Gymnázium Dr. Antona Randy, Jablonec nad Nisou</t>
  </si>
  <si>
    <r>
      <rPr>
        <sz val="9"/>
        <rFont val="Arial"/>
        <family val="2"/>
        <charset val="238"/>
      </rPr>
      <t>procentní podíl přídělů do fondů z celkového hospodářského výsledku* (%) -</t>
    </r>
    <r>
      <rPr>
        <b/>
        <sz val="9"/>
        <rFont val="Arial"/>
        <family val="2"/>
        <charset val="238"/>
      </rPr>
      <t xml:space="preserve"> resort životního prostředí</t>
    </r>
  </si>
  <si>
    <t>Botanická zahrada Liberec – LK</t>
  </si>
  <si>
    <t>Semilský pecen - Semily</t>
  </si>
  <si>
    <t>Podpora jednotek požární ochrany obcí LK</t>
  </si>
  <si>
    <t>Dotace obcím na činnosti JPO II k programu MV ČR</t>
  </si>
  <si>
    <t>Program obnovy venkova</t>
  </si>
  <si>
    <t>Podpora kompenzačních pomůcek pro žáky s podpůrnými opatřeními</t>
  </si>
  <si>
    <t>Výdaje na opatření na odstranění závadného stavu</t>
  </si>
  <si>
    <t>Vesnice roku</t>
  </si>
  <si>
    <t>celkem z výdajové kapitoly 915 - Významné akce</t>
  </si>
  <si>
    <t>celkem z výdajové kapitoly 923 - Spolufinancování EU</t>
  </si>
  <si>
    <t>celkem z výdajové kapitoly 926 - Dotační fond</t>
  </si>
  <si>
    <t xml:space="preserve">Dotační titul / program </t>
  </si>
  <si>
    <t>celkem z výdajové kapitoly 931 - Krizový fond</t>
  </si>
  <si>
    <t>celkem z výdajové kapitoly 932 - Fond ochrany vod</t>
  </si>
  <si>
    <t>celkem z výdajové kapitoly 934 - Lesnický fond</t>
  </si>
  <si>
    <t>Neinvestiční transfery obcím</t>
  </si>
  <si>
    <t>Neinvestiční transfery dobrovolným svazkům obcí</t>
  </si>
  <si>
    <t>Neivestiční transfery celkem</t>
  </si>
  <si>
    <t>Investiční transfery obcím</t>
  </si>
  <si>
    <t>Investiční transfery dobrovolným svazkům obcí</t>
  </si>
  <si>
    <t>celkem z výdajové kapitoly 917 - Transfery</t>
  </si>
  <si>
    <t>Podpora rozvoje turistického regionu Krkonoše</t>
  </si>
  <si>
    <t>Výdaje příštích období</t>
  </si>
  <si>
    <t>383</t>
  </si>
  <si>
    <t>stav                k 31. 12.               2024</t>
  </si>
  <si>
    <t>předpokad k 31. 12. 2028</t>
  </si>
  <si>
    <t>Energie Ralsko, s.r.o.</t>
  </si>
  <si>
    <t>Energie LK, s.r.o.</t>
  </si>
  <si>
    <t xml:space="preserve">MMN , a.s.  -  zvýšení základního kapitálu společnosti na základě "Dohody akcionářů o zvýšení základního kapitálu a nepeněžitých vkladech" </t>
  </si>
  <si>
    <t xml:space="preserve">Dopravní obslužnost </t>
  </si>
  <si>
    <t xml:space="preserve">1.5 Ochrana škol jako možných měkkých cílů   </t>
  </si>
  <si>
    <t>6.5 Podpora městské mobility formou Bikesharing</t>
  </si>
  <si>
    <t xml:space="preserve">7.6 Řemeslná a zážitkova turistika </t>
  </si>
  <si>
    <t>8.3 Podpora zemědělství, včelařství a lokální produkce</t>
  </si>
  <si>
    <t xml:space="preserve">9.4 Podpora primární péče </t>
  </si>
  <si>
    <t>7.11 Rok české hudby</t>
  </si>
  <si>
    <t>program na podporu myslivosti</t>
  </si>
  <si>
    <t>podpora myslivosti - transfery</t>
  </si>
  <si>
    <t>4.26 Podpora sport. činností dětí a mládeže ve sportovích klubech</t>
  </si>
  <si>
    <t>Gymnázium, Jablonec, U Balvanu 16</t>
  </si>
  <si>
    <t>Dětský domov, Semily, Nad Školami 480</t>
  </si>
  <si>
    <t>opatření k řešení dopadů dolu Turow, PL - dohoda</t>
  </si>
  <si>
    <t xml:space="preserve">opatření k řešení dopadů dolu Turow, PGE - dar, akce </t>
  </si>
  <si>
    <t>V části financování značí ve sloupci SR a UR kladné znaménko navýšení zdrojů a záporné znaménko pak snížení zdrojů (k příjmům) rozpočtu. Plnění v části financování ukazuje do jaké míry bylo plánované financování naplněno, u zapojení zůstatků peněžních fondů a kladného rozpočtového salda z předchozího roku značí, že disponibilní zůstatek nebyl dle upraveného rozpočtu spotřebován, ba naopak byl o uvedenou částku zůstatek finančních prostředků na bankovních účtech kraje navýšen.</t>
  </si>
  <si>
    <t>1512</t>
  </si>
  <si>
    <t>Program MŽP - LIFE 2021</t>
  </si>
  <si>
    <t>17086</t>
  </si>
  <si>
    <t>ministertvo životního prostředí</t>
  </si>
  <si>
    <t>Investiční dotace MK</t>
  </si>
  <si>
    <t>Volby do ZO Ždírec</t>
  </si>
  <si>
    <t>Skleněné městečko</t>
  </si>
  <si>
    <t>celkem z výdajové kapitoly 918 - Dopravní obslužnost</t>
  </si>
  <si>
    <t>Vybavení sálu kulturního domu Pertoltice</t>
  </si>
  <si>
    <t>Vzdělávací aktivity pro dospělé a seniory</t>
  </si>
  <si>
    <t>Studenecké míle</t>
  </si>
  <si>
    <t>Doksy ul.Máchova-přísp.na dešťovou kanalizaci</t>
  </si>
  <si>
    <t>Naivní divadlo Liberec-doprava dětí na představení</t>
  </si>
  <si>
    <t>Program volnočasových aktivit</t>
  </si>
  <si>
    <t>Podpora předcházení vzniku odpadů a využití bioodpadů</t>
  </si>
  <si>
    <t>Václavice vodovod, Hrádek nad Nisou</t>
  </si>
  <si>
    <t>NPO-podpora škol soc. znevýh.žáků - EU, neinv.</t>
  </si>
  <si>
    <t>Národní plán obnovy - EU, investice</t>
  </si>
  <si>
    <t>OSTARA Cvikov</t>
  </si>
  <si>
    <t>10/3</t>
  </si>
  <si>
    <t>10/2</t>
  </si>
  <si>
    <t>10/1</t>
  </si>
  <si>
    <t>15/1</t>
  </si>
  <si>
    <t>15/2</t>
  </si>
  <si>
    <t>15/3</t>
  </si>
  <si>
    <t>17</t>
  </si>
  <si>
    <t>19/1</t>
  </si>
  <si>
    <t>19/2</t>
  </si>
  <si>
    <t>19/3</t>
  </si>
  <si>
    <r>
      <t xml:space="preserve">příspěvkové organizace v resortu kultury celkem </t>
    </r>
    <r>
      <rPr>
        <b/>
        <sz val="9"/>
        <color theme="3"/>
        <rFont val="Arial"/>
        <family val="2"/>
        <charset val="238"/>
      </rPr>
      <t>**</t>
    </r>
  </si>
  <si>
    <t>resort - název programu/poprogrmu</t>
  </si>
  <si>
    <t>SR 2025</t>
  </si>
  <si>
    <t>UR 2025</t>
  </si>
  <si>
    <t>Přehled splátek jistin a úroků z úvěrů přijatých Libereckým krajem uhrazených                                             v roce 2025</t>
  </si>
  <si>
    <t xml:space="preserve">KNL-Modernizace I. etapa (dofinancování)  </t>
  </si>
  <si>
    <t>Odbor zdravotnictví</t>
  </si>
  <si>
    <t>Úvěr ve výši 1.080.000 tis. Kč načerpal Liberecký kraj v prosinici 2025 a tyto prostředky jsou uvolňovány výhradně na projekt Modernizace KNL - 1. etapa dle jednotlivých žádostí od Krajské nemocnice Liberec, a.s. do max. výše 1.080.000 tis. Kč s nejzaším termínem 31.12. 2028</t>
  </si>
  <si>
    <t>Výdaje kraje 2025 celkem</t>
  </si>
  <si>
    <t>odbor regionálního  rozvoje</t>
  </si>
  <si>
    <t>SCHVÁLENÝ A UPRAVENÝ ROZPOČET VÝDAJŮ A ČERPÁNÍ VÝDAJŮ ZA ROK 2025</t>
  </si>
  <si>
    <t>ZÁVĚREČNÝ ÚČET 2025</t>
  </si>
  <si>
    <t>SCHVÁLENÝ A UPRAVENÝ ROZPOČET PŘÍJMŮ A PLNĚNÍ PŘÍJMŮ ZA ROK 2025</t>
  </si>
  <si>
    <t>Dlouhodobé úvěry</t>
  </si>
  <si>
    <t>451</t>
  </si>
  <si>
    <t>Ostatní dlouhodobé pohledávky</t>
  </si>
  <si>
    <t>469</t>
  </si>
  <si>
    <t>DPZ z poskytnutých garancí jednorázových</t>
  </si>
  <si>
    <t>inventarizacemi ověřených skutečných stavů majetku předaného k hospodaření příspěvkovým organizacím ke dni 31. 12. 2025</t>
  </si>
  <si>
    <t>CELKEM POK  účetní stav</t>
  </si>
  <si>
    <t>Doprava                             skutečný stav</t>
  </si>
  <si>
    <t>Přehled inventarizací ověřených skutečných stavů majetku a závazků Libereckého kraje                                                                            ke dni 31. 12. 2025</t>
  </si>
  <si>
    <t>Zdroje rozpočtu fondu Turow 2025</t>
  </si>
  <si>
    <t>zůstatek fin. prostředků fondu Turów k 1.1. 2025</t>
  </si>
  <si>
    <t xml:space="preserve">LI032569 Liberec, Machnín ÚV rekonstrukce,SVS a.s. </t>
  </si>
  <si>
    <t xml:space="preserve">Horní Vítkov vodovod-příp.práce,Chrastava     </t>
  </si>
  <si>
    <t>PI ZkapacitněníÚV Frýdlant a rozšíř.jímacího území</t>
  </si>
  <si>
    <t xml:space="preserve">PII Bulovka opatření pro připojení vodovodu  </t>
  </si>
  <si>
    <t>PIII Dětřichov opatření pro připojení vodovodu</t>
  </si>
  <si>
    <t xml:space="preserve">PIV Frýdlant opatření na stávajících sítích,FVS  </t>
  </si>
  <si>
    <t xml:space="preserve">Václavice vodovod, Hrádek nad Nisou     </t>
  </si>
  <si>
    <t xml:space="preserve">LI020130 Hrádek n.N.Turów zásobení vodou,SVS a.s </t>
  </si>
  <si>
    <t xml:space="preserve">Prodloužení vodovodu v ul. Sportovní, Chrastava </t>
  </si>
  <si>
    <t xml:space="preserve">Dálkový monitoring pohybu budov vlivem těžby,INSET    </t>
  </si>
  <si>
    <t>Výdaje rozpočtu fondu Turow 2025</t>
  </si>
  <si>
    <t>příděl do fondu z rozpočtu kraje 2025 (převody ze ZBÚ)</t>
  </si>
  <si>
    <t>Horní Vítkov vodovod, Chrastava - fin. vypořádání</t>
  </si>
  <si>
    <t>* zůstatek finančních prostředků fondu Turów z roku 2025 byl v roce 2026 zapojen ke krytí výdajové kapitoly 92708 - Turów ve výši ve výši 721.612,70  tis. Kč rozpočtovým opatřením č. 17/26</t>
  </si>
  <si>
    <t>zůstatek účtu fondu k 31.12.2025</t>
  </si>
  <si>
    <t>zdroje 2025</t>
  </si>
  <si>
    <t>výdaje 2025</t>
  </si>
  <si>
    <t>Saldo zdrojů a výdajů fondu Turow 2025</t>
  </si>
  <si>
    <t>Zdroje rozpočtu Lesnického fondu kraje 2025</t>
  </si>
  <si>
    <t>Výdaje fondu 2025 celkem</t>
  </si>
  <si>
    <t>Saldo zdrojů a výdajů fondu Turów 2025</t>
  </si>
  <si>
    <t>Zdroje fondu 2025 celkem</t>
  </si>
  <si>
    <t>Saldo zdrojů a výdajů LF kraje 2025</t>
  </si>
  <si>
    <t>zůstatek účtu LF k 31.12.2025</t>
  </si>
  <si>
    <t>Výdaje rozpočtu Lesnického fondu kraje 2025</t>
  </si>
  <si>
    <t xml:space="preserve">Saldo zdrojů a výdajů Lesnického fondu kraje 2025 </t>
  </si>
  <si>
    <t>Výdaje lesnického fondu 2025 celkem</t>
  </si>
  <si>
    <t>Zdroje lesnického fondu 2025 celkem</t>
  </si>
  <si>
    <t>zůstatek fin. prostředků LF k 1.1. 2025</t>
  </si>
  <si>
    <t>* zůstatek finančních prostředků na účtu Lesnického fondu kraje z roku 2025 byl v roce 2026 zapojen ke krytí výdajové kapitoly 93408 - Lesnického fondu kraje ve výši ve výši 5.262,63  tis. Kč rozpočtovým opatřením č. 37/26</t>
  </si>
  <si>
    <t>Zdroje rozpočtu Fondu ochrany vod kraje 2025</t>
  </si>
  <si>
    <t>Výdaje rozpočtu Fondu ochrany vod kraje 2025</t>
  </si>
  <si>
    <t>Saldo zdrojů a výdajů Fondu ochrany vod kraje 2025</t>
  </si>
  <si>
    <t>Zdroje fondu ochrany vod 2025 celkem</t>
  </si>
  <si>
    <t>Výdaje fondu ochrany vod 2025 celkem</t>
  </si>
  <si>
    <t>Saldo zdrojů a výdajů FOV kraje 2025</t>
  </si>
  <si>
    <t>zůstatek účtu FOV k 31.12.2025</t>
  </si>
  <si>
    <t>zůstatek fin. prostředků FOV k 1.1. 2025</t>
  </si>
  <si>
    <t>poplatky za odběr podzemních vod v roce 2025</t>
  </si>
  <si>
    <t>program spolufinancování (FOV) - akce</t>
  </si>
  <si>
    <t>program spolufinancování (FOV) - rezerva</t>
  </si>
  <si>
    <t>* zůstatek finančních prostředků na účtu Fondu ochrany vod kraje z roku 2025 byl v roce 2026 zapojen ke krytí výdajové kapitoly 93208 - Fondu ochrany vod kraje ve výši ve výši 43.802,59 tis. Kč rozpočtovým opatřením č. 37/26</t>
  </si>
  <si>
    <t>Zdroje rozpočtu Krizového fondu kraje 2025</t>
  </si>
  <si>
    <t>Výdaje rozpočtu Krizového fondu kraje 2025</t>
  </si>
  <si>
    <t>Saldo zdrojů a výdajů Krizového fondu kraje 2025</t>
  </si>
  <si>
    <t>Zdroje krizového fondu 2025 celkem</t>
  </si>
  <si>
    <t>Výdaje krizového fondu 2025 celkem</t>
  </si>
  <si>
    <t>Saldo zdrojů a výdajů krizového fondu kraje 2025</t>
  </si>
  <si>
    <t>zůstatek fin. prostředků na účtu krizového fondu k 1.1. 2025</t>
  </si>
  <si>
    <t>Ukrajina - výdaje spojené s válečným konfliktem</t>
  </si>
  <si>
    <t>finanční dar - Ukrajina</t>
  </si>
  <si>
    <t xml:space="preserve">* zůstatek finančních prostředků na účtu Krizového fondu kraje z roku 2025 byl v roce 2026 zapojen ke krytí výdajové kapitoly 931 01 - Krizový fond v celkové výši 35.677,15 tis. Kč rozpočtovým opatřením č. 38/26 </t>
  </si>
  <si>
    <t>Zdroje rozpočtu Dotačního fondu kraje 2025</t>
  </si>
  <si>
    <t>Výdaje rozpočtu Dotačního fondu kraje 2025</t>
  </si>
  <si>
    <t>Saldo zdrojů a výdajů Dotačního fondu kraje 2025</t>
  </si>
  <si>
    <t>Zdroje dotačního fondu 2025 celkem</t>
  </si>
  <si>
    <t>Výdaje dotačního fondu 2025 celkem</t>
  </si>
  <si>
    <t>Saldo zdrojů a výdajů dotačního fondu kraje 2025</t>
  </si>
  <si>
    <t>zůstatek fin. prostředků DF k 1.1. 2025</t>
  </si>
  <si>
    <t>zůstatek účtu DF k 31.12.2025</t>
  </si>
  <si>
    <t>7.12 Podpora ochotnická divadla</t>
  </si>
  <si>
    <t>8.5 Podpora předcházení vzniku odpadů a využití bioodpadů</t>
  </si>
  <si>
    <t>8.6 Podpora retence vody v krajině</t>
  </si>
  <si>
    <t>9.5 Podpora personálního zajištění poskytovatelů zdravotních služeb</t>
  </si>
  <si>
    <t>zůstatek fin. prostředků na účtu SF k 1.1. 2025</t>
  </si>
  <si>
    <t>Zdroje rozpočtu Sociálního fondu kraje 2025</t>
  </si>
  <si>
    <t>příděl do fondu z mezd, platů a odměn zaměstnanců a zastupitelů 2025 (převody ze ZBÚ)</t>
  </si>
  <si>
    <t>Zdroje sociálního fondu 2025 celkem</t>
  </si>
  <si>
    <t>Výdaje rozpočtu Sociálního fondu kraje 2025</t>
  </si>
  <si>
    <t>Výdaje sociálního fondu 2025 celkem</t>
  </si>
  <si>
    <t>Saldo zdrojů a výdajů sociálního fondu kraje 2025</t>
  </si>
  <si>
    <t>Saldo zdrojů a výdajů Sociálního fondu kraje 2025</t>
  </si>
  <si>
    <t>zůstatek účtu SF k 31.12.2025</t>
  </si>
  <si>
    <t>Zdroje kraje 2025 celkem</t>
  </si>
  <si>
    <t>Zdroje kraje 2025 celkem bez financování</t>
  </si>
  <si>
    <t>zapojení zůstatků peněžních fondů z r. 2024</t>
  </si>
  <si>
    <t>zapojení klad.rozpočtového salda z r. 2024</t>
  </si>
  <si>
    <t xml:space="preserve">příjmy z prodeje pozemků </t>
  </si>
  <si>
    <t>přijaté neinvestiční příspěvky a náhrady</t>
  </si>
  <si>
    <t>stav                k 31. 12.               2025</t>
  </si>
  <si>
    <t>předpokad k 31. 12. 2029</t>
  </si>
  <si>
    <t>Vývoj a očekávaný vývoj úvěrového zadlužení Libereckého kraje v letech 2017 - 2029</t>
  </si>
  <si>
    <t>Daňové příjmy, úhrada úroků a poplatků vychází ze zastupitelstvem schváleného rozpočtového výhledu na období let 2026-2029</t>
  </si>
  <si>
    <r>
      <rPr>
        <sz val="8"/>
        <color indexed="10"/>
        <rFont val="Arial"/>
        <family val="2"/>
        <charset val="238"/>
      </rPr>
      <t xml:space="preserve">**    </t>
    </r>
    <r>
      <rPr>
        <sz val="8"/>
        <rFont val="Arial"/>
        <family val="2"/>
        <charset val="238"/>
      </rPr>
      <t xml:space="preserve">k 30.9.2018 realizována 2. mimořádná úhrada splátky ve výši  50 000 tis. Kč </t>
    </r>
  </si>
  <si>
    <r>
      <rPr>
        <sz val="8"/>
        <color rgb="FFFF0000"/>
        <rFont val="Arial"/>
        <family val="2"/>
        <charset val="238"/>
      </rPr>
      <t>***</t>
    </r>
    <r>
      <rPr>
        <sz val="8"/>
        <rFont val="Arial"/>
        <family val="2"/>
        <charset val="238"/>
      </rPr>
      <t xml:space="preserve">  dle Střednědobého výhledu rozpočtu LK na období let 2026-2029</t>
    </r>
  </si>
  <si>
    <r>
      <rPr>
        <sz val="8"/>
        <color indexed="10"/>
        <rFont val="Arial"/>
        <family val="2"/>
        <charset val="238"/>
      </rPr>
      <t xml:space="preserve">*     </t>
    </r>
    <r>
      <rPr>
        <sz val="8"/>
        <rFont val="Arial"/>
        <family val="2"/>
        <charset val="238"/>
      </rPr>
      <t>k 14.07.2022 realizována úhrada řádné splátky 46 875 tis. Kč a úhrada mimořádné splátky ve výši 187 470,9 tis. Kč</t>
    </r>
  </si>
  <si>
    <t>Výsledek - rekapitulace rozpočtového hospodaření Libereckého kraje                                                                               k 31.12.2025</t>
  </si>
  <si>
    <t>PŘÍJMY 2025 CELKEM PO KONSOLIDACI*</t>
  </si>
  <si>
    <t>VÝDAJE 2025 CELKEM PO KONSOLIDACI*</t>
  </si>
  <si>
    <t>SALDO 2025</t>
  </si>
  <si>
    <t>Disponibilní zdroje k 1.1.2025 (zapojeny do zdrojů rozpočtu v průběhu roku 2025 prostřednictvím financování)</t>
  </si>
  <si>
    <t>Disponibilní zdroje nezapojené do rozpočtu k 31.12.2025</t>
  </si>
  <si>
    <t>Dlouhodobé přijaté půjčené prostředky</t>
  </si>
  <si>
    <t>Zůstatek na základních účtech a účtech peněžních fondů k 31.12.2025 resp. 1.1.2026</t>
  </si>
  <si>
    <t>položka 8901 - DPH reverse charge (kap. 911 15 - předkontace výdaje, které nebyly skutečnými fyzickými výdaji pro Finanční úřad) - fyzické odeslání peněz až v roce 2026</t>
  </si>
  <si>
    <t>nezapojené prostředky roku 2025</t>
  </si>
  <si>
    <t>Schválené a provedené změny rozpočtu kraje 2026 z prostředků roku 2025</t>
  </si>
  <si>
    <t>Zůstatek disponibilních zdrojů kraje z roku 2025 po provedených a doporučených změnách rozpočtu v roce 2026</t>
  </si>
  <si>
    <r>
      <rPr>
        <b/>
        <sz val="8"/>
        <color theme="1"/>
        <rFont val="Arial"/>
        <family val="2"/>
        <charset val="238"/>
      </rPr>
      <t>SR 2026</t>
    </r>
    <r>
      <rPr>
        <sz val="8"/>
        <color theme="1"/>
        <rFont val="Arial"/>
        <family val="2"/>
        <charset val="238"/>
      </rPr>
      <t xml:space="preserve"> - zapojení použitelných finančních zdrojů z kladných úroků 2025</t>
    </r>
  </si>
  <si>
    <r>
      <rPr>
        <b/>
        <sz val="8"/>
        <color theme="1"/>
        <rFont val="Arial"/>
        <family val="2"/>
        <charset val="238"/>
      </rPr>
      <t>SR 2026</t>
    </r>
    <r>
      <rPr>
        <sz val="8"/>
        <color theme="1"/>
        <rFont val="Arial"/>
        <family val="2"/>
        <charset val="238"/>
      </rPr>
      <t xml:space="preserve"> - zapojení použitelných finančních zdrojů v kap. </t>
    </r>
    <r>
      <rPr>
        <b/>
        <sz val="8"/>
        <color theme="1"/>
        <rFont val="Arial"/>
        <family val="2"/>
        <charset val="238"/>
      </rPr>
      <t>924 03</t>
    </r>
    <r>
      <rPr>
        <sz val="8"/>
        <color theme="1"/>
        <rFont val="Arial"/>
        <family val="2"/>
        <charset val="238"/>
      </rPr>
      <t xml:space="preserve"> – Úvěry, ekonomický odbor </t>
    </r>
  </si>
  <si>
    <r>
      <rPr>
        <b/>
        <sz val="8"/>
        <color theme="1"/>
        <rFont val="Arial"/>
        <family val="2"/>
        <charset val="238"/>
      </rPr>
      <t>SR 2026</t>
    </r>
    <r>
      <rPr>
        <sz val="8"/>
        <color theme="1"/>
        <rFont val="Arial"/>
        <family val="2"/>
        <charset val="238"/>
      </rPr>
      <t xml:space="preserve"> - zapojení použitelných finančních zdrojů kap. </t>
    </r>
    <r>
      <rPr>
        <b/>
        <sz val="8"/>
        <color theme="1"/>
        <rFont val="Arial"/>
        <family val="2"/>
        <charset val="238"/>
      </rPr>
      <t xml:space="preserve">923 </t>
    </r>
    <r>
      <rPr>
        <sz val="8"/>
        <color theme="1"/>
        <rFont val="Arial"/>
        <family val="2"/>
        <charset val="238"/>
      </rPr>
      <t>- Spolufinancování EU</t>
    </r>
  </si>
  <si>
    <r>
      <t xml:space="preserve">RO č. 2/26 - Rozvoj, </t>
    </r>
    <r>
      <rPr>
        <sz val="8"/>
        <color theme="1"/>
        <rFont val="Arial"/>
        <family val="2"/>
        <charset val="238"/>
      </rPr>
      <t>zapojení do kap.</t>
    </r>
    <r>
      <rPr>
        <b/>
        <sz val="8"/>
        <color theme="1"/>
        <rFont val="Arial"/>
        <family val="2"/>
        <charset val="238"/>
      </rPr>
      <t xml:space="preserve"> 914 02 -</t>
    </r>
    <r>
      <rPr>
        <sz val="8"/>
        <color theme="1"/>
        <rFont val="Arial"/>
        <family val="2"/>
        <charset val="238"/>
      </rPr>
      <t xml:space="preserve"> Působnosti,</t>
    </r>
    <r>
      <rPr>
        <b/>
        <sz val="8"/>
        <color theme="1"/>
        <rFont val="Arial"/>
        <family val="2"/>
        <charset val="238"/>
      </rPr>
      <t xml:space="preserve"> 920 02 </t>
    </r>
    <r>
      <rPr>
        <sz val="8"/>
        <color theme="1"/>
        <rFont val="Arial"/>
        <family val="2"/>
        <charset val="238"/>
      </rPr>
      <t>- Kapitálové výdaje a</t>
    </r>
    <r>
      <rPr>
        <b/>
        <sz val="8"/>
        <color theme="1"/>
        <rFont val="Arial"/>
        <family val="2"/>
        <charset val="238"/>
      </rPr>
      <t xml:space="preserve"> 923 02, 06 a 14</t>
    </r>
    <r>
      <rPr>
        <sz val="8"/>
        <color theme="1"/>
        <rFont val="Arial"/>
        <family val="2"/>
        <charset val="238"/>
      </rPr>
      <t xml:space="preserve"> - Spolufinancování EU, převod z důvodu pokrytí finančních závazků uzavřených v roce 2025, jejichž finanční plnění bude realizováno v roce 2026</t>
    </r>
  </si>
  <si>
    <r>
      <t>RO č. 6/26 - Sociální věci,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923 05</t>
    </r>
    <r>
      <rPr>
        <sz val="8"/>
        <color theme="1"/>
        <rFont val="Arial"/>
        <family val="2"/>
        <charset val="238"/>
      </rPr>
      <t xml:space="preserve"> - Spolufinancování EU</t>
    </r>
    <r>
      <rPr>
        <b/>
        <sz val="8"/>
        <color theme="1"/>
        <rFont val="Arial"/>
        <family val="2"/>
        <charset val="238"/>
      </rPr>
      <t xml:space="preserve">, </t>
    </r>
    <r>
      <rPr>
        <sz val="8"/>
        <color theme="1"/>
        <rFont val="Arial"/>
        <family val="2"/>
        <charset val="238"/>
      </rPr>
      <t>převod nevyužitých finančních prostředků roku na projekt „Podpora a rozvoj sociálních služeb v Libereckém kraji“  na úhradu závazků potřebných pro realizaci tohoto projektu po dobu jeho trvání</t>
    </r>
  </si>
  <si>
    <r>
      <t xml:space="preserve">RO č. 7/26 - Hejtman, </t>
    </r>
    <r>
      <rPr>
        <sz val="8"/>
        <color theme="1"/>
        <rFont val="Arial"/>
        <family val="2"/>
        <charset val="238"/>
      </rPr>
      <t>zapojení do kap.</t>
    </r>
    <r>
      <rPr>
        <b/>
        <sz val="8"/>
        <color theme="1"/>
        <rFont val="Arial"/>
        <family val="2"/>
        <charset val="238"/>
      </rPr>
      <t xml:space="preserve"> 926 01 </t>
    </r>
    <r>
      <rPr>
        <sz val="8"/>
        <color theme="1"/>
        <rFont val="Arial"/>
        <family val="2"/>
        <charset val="238"/>
      </rPr>
      <t>- Dotační fond, převod finančních prostředků dle stavu vratek dotací, nerealizovaných podpořených akcí, doplatků a zůstatků nespecifikovaných rezerv k 31.12.2025</t>
    </r>
  </si>
  <si>
    <r>
      <t>RO č. 10/26 - Hejtman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914 01 – Působnosti</t>
    </r>
    <r>
      <rPr>
        <sz val="8"/>
        <color theme="1"/>
        <rFont val="Arial"/>
        <family val="2"/>
        <charset val="238"/>
      </rPr>
      <t>, převod nedočerpaných finančních prostředků z důvodu pokrytí smluvních závazků uzavřených v roce 2025 a přijetí sponzorského daru na 18. benefiční ples hejtmana</t>
    </r>
  </si>
  <si>
    <r>
      <t>RO č. 11/26 - Hejtman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923 01</t>
    </r>
    <r>
      <rPr>
        <sz val="8"/>
        <color theme="1"/>
        <rFont val="Arial"/>
        <family val="2"/>
        <charset val="238"/>
      </rPr>
      <t xml:space="preserve"> – Spolufinancování EU, výše alokovaných prostředků z roku 2025 do roku 2026 je součtem úspor ve výdajích projektu na jednotlivých položkách z důvodu nižší než rozpočtované ceny za plnění v rámci projektu nebo z důvodu nerealizace a přesunu aktivit projektu do roku 2026</t>
    </r>
  </si>
  <si>
    <r>
      <t>RO č. 12/26 - Hejtman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917 01</t>
    </r>
    <r>
      <rPr>
        <sz val="8"/>
        <color theme="1"/>
        <rFont val="Arial"/>
        <family val="2"/>
        <charset val="238"/>
      </rPr>
      <t xml:space="preserve"> – Transfery, poskytnutí darů bylo schváleno usnesením č. 1858/25mRK a finanční prostředky nebyly dosud vyplaceny</t>
    </r>
  </si>
  <si>
    <r>
      <t>RO č. 14/26 - Zdravotnictví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912 09</t>
    </r>
    <r>
      <rPr>
        <sz val="8"/>
        <color theme="1"/>
        <rFont val="Arial"/>
        <family val="2"/>
        <charset val="238"/>
      </rPr>
      <t xml:space="preserve"> - Účelové příspěvky, </t>
    </r>
    <r>
      <rPr>
        <b/>
        <sz val="8"/>
        <color theme="1"/>
        <rFont val="Arial"/>
        <family val="2"/>
        <charset val="238"/>
      </rPr>
      <t xml:space="preserve">914 09 </t>
    </r>
    <r>
      <rPr>
        <sz val="8"/>
        <color theme="1"/>
        <rFont val="Arial"/>
        <family val="2"/>
        <charset val="238"/>
      </rPr>
      <t xml:space="preserve">- Působnosti, </t>
    </r>
    <r>
      <rPr>
        <b/>
        <sz val="8"/>
        <color theme="1"/>
        <rFont val="Arial"/>
        <family val="2"/>
        <charset val="238"/>
      </rPr>
      <t>917 09</t>
    </r>
    <r>
      <rPr>
        <sz val="8"/>
        <color theme="1"/>
        <rFont val="Arial"/>
        <family val="2"/>
        <charset val="238"/>
      </rPr>
      <t xml:space="preserve"> - Transfery a kap. </t>
    </r>
    <r>
      <rPr>
        <b/>
        <sz val="8"/>
        <color theme="1"/>
        <rFont val="Arial"/>
        <family val="2"/>
        <charset val="238"/>
      </rPr>
      <t xml:space="preserve">920 14 </t>
    </r>
    <r>
      <rPr>
        <sz val="8"/>
        <color theme="1"/>
        <rFont val="Arial"/>
        <family val="2"/>
        <charset val="238"/>
      </rPr>
      <t>- Kapitálové výdaje,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převod finančních prostředků na pokrytí závazků, jejichž plnění bude realizované v roce 2026</t>
    </r>
  </si>
  <si>
    <r>
      <t>RO č. 16/26 - Zdravotnictví,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926 09</t>
    </r>
    <r>
      <rPr>
        <sz val="8"/>
        <color theme="1"/>
        <rFont val="Arial"/>
        <family val="2"/>
        <charset val="238"/>
      </rPr>
      <t xml:space="preserve"> - Dotační fond, přechod financování schválených akcí z roku 2025 do roku 2026, resp. z titulu převodu úspor z ukončených nebo nerealizovaných akcí do rezerv jednotlivých programů</t>
    </r>
  </si>
  <si>
    <r>
      <t>RO č. 17/29 - Životní prostředí,</t>
    </r>
    <r>
      <rPr>
        <sz val="8"/>
        <color theme="1"/>
        <rFont val="Arial"/>
        <family val="2"/>
        <charset val="238"/>
      </rPr>
      <t xml:space="preserve"> zapojení do kap.</t>
    </r>
    <r>
      <rPr>
        <b/>
        <sz val="8"/>
        <color theme="1"/>
        <rFont val="Arial"/>
        <family val="2"/>
        <charset val="238"/>
      </rPr>
      <t xml:space="preserve"> 927 08 -</t>
    </r>
    <r>
      <rPr>
        <sz val="8"/>
        <color theme="1"/>
        <rFont val="Arial"/>
        <family val="2"/>
        <charset val="238"/>
      </rPr>
      <t xml:space="preserve"> Turow, přechod financování schválených akcí či činností z roku 2025 do roku 2026</t>
    </r>
  </si>
  <si>
    <r>
      <t>RO č. 19/26 - Investice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920 14</t>
    </r>
    <r>
      <rPr>
        <sz val="8"/>
        <color theme="1"/>
        <rFont val="Arial"/>
        <family val="2"/>
        <charset val="238"/>
      </rPr>
      <t xml:space="preserve"> - Kapitálové výdaje, převod nedočerpaných finančních prostředků na již schválené akce roku 2025 a převod nevyužitých finančních prostředků z již ukončených akcí na nově realizované akce</t>
    </r>
  </si>
  <si>
    <r>
      <rPr>
        <b/>
        <sz val="8"/>
        <color theme="1"/>
        <rFont val="Arial"/>
        <family val="2"/>
        <charset val="238"/>
      </rPr>
      <t>ZR-RO č. 20/26</t>
    </r>
    <r>
      <rPr>
        <sz val="8"/>
        <color theme="1"/>
        <rFont val="Arial"/>
        <family val="2"/>
        <charset val="238"/>
      </rPr>
      <t xml:space="preserve"> - </t>
    </r>
    <r>
      <rPr>
        <b/>
        <sz val="8"/>
        <color theme="1"/>
        <rFont val="Arial"/>
        <family val="2"/>
        <charset val="238"/>
      </rPr>
      <t>Ekonomika,</t>
    </r>
    <r>
      <rPr>
        <sz val="8"/>
        <color theme="1"/>
        <rFont val="Arial"/>
        <family val="2"/>
        <charset val="238"/>
      </rPr>
      <t xml:space="preserve"> zapojení vyšších daňových příjmů kraje dosažených v roce 2025, HV I</t>
    </r>
  </si>
  <si>
    <r>
      <t>RO č. 21/26 - Kultura,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923 07</t>
    </r>
    <r>
      <rPr>
        <sz val="8"/>
        <color theme="1"/>
        <rFont val="Arial"/>
        <family val="2"/>
        <charset val="238"/>
      </rPr>
      <t xml:space="preserve"> - Spolufinancování EU,  převod finančních prostředků na pokrytí závazků uzavřených v roce 2025, jejichž finanční plnění bude realizováno v roce 2026</t>
    </r>
  </si>
  <si>
    <r>
      <t>RO č. 22/26 - Dopravní obslužnost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914 21</t>
    </r>
    <r>
      <rPr>
        <sz val="8"/>
        <color theme="1"/>
        <rFont val="Arial"/>
        <family val="2"/>
        <charset val="238"/>
      </rPr>
      <t xml:space="preserve"> - Působnosti, převod finančních prostředků na zajištění akcí a činností schválených v roce 2025 a jejichž plnění bude realizované v roce 2026 </t>
    </r>
  </si>
  <si>
    <r>
      <t>RO č. 23/26 - Dopravní obslužnost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 xml:space="preserve">917 21 </t>
    </r>
    <r>
      <rPr>
        <sz val="8"/>
        <color theme="1"/>
        <rFont val="Arial"/>
        <family val="2"/>
        <charset val="238"/>
      </rPr>
      <t xml:space="preserve">- Transfery, převod finančních prostředků na zajištění závazků, jejichž plnění bude realizované v roce 2026 </t>
    </r>
  </si>
  <si>
    <r>
      <t>RO č. 24/26 -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923 04</t>
    </r>
    <r>
      <rPr>
        <sz val="8"/>
        <color theme="1"/>
        <rFont val="Arial"/>
        <family val="2"/>
        <charset val="238"/>
      </rPr>
      <t xml:space="preserve"> - Spolufinanování EU,  převod nedočerpaných prostředků na účelové dotace z programu Podpora školního stravování v Libereckém kraji pro školní rok 2025/2026</t>
    </r>
  </si>
  <si>
    <r>
      <t>RO č. 27/26 -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916 04</t>
    </r>
    <r>
      <rPr>
        <sz val="8"/>
        <color theme="1"/>
        <rFont val="Arial"/>
        <family val="2"/>
        <charset val="238"/>
      </rPr>
      <t xml:space="preserve"> - Účelové neinvestiční dotace školství, Vratky neoprávněně použitých finančních prostředků</t>
    </r>
  </si>
  <si>
    <r>
      <rPr>
        <b/>
        <sz val="8"/>
        <color theme="1"/>
        <rFont val="Arial"/>
        <family val="2"/>
        <charset val="238"/>
      </rPr>
      <t>RO č. 29/26 - Zdravotnictví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924 09</t>
    </r>
    <r>
      <rPr>
        <sz val="8"/>
        <color theme="1"/>
        <rFont val="Arial"/>
        <family val="2"/>
        <charset val="238"/>
      </rPr>
      <t xml:space="preserve"> - Úvěry,  převod finančních prostředků na pokrytí závazků v rámci projektu „Modernizace KNL - etapa č. 1“ (parkovací dům, energocentrum, CUM), dle jednotlivých žádostí KNL v roce 2026</t>
    </r>
  </si>
  <si>
    <r>
      <t>RO č. 30/26 -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923 04</t>
    </r>
    <r>
      <rPr>
        <sz val="8"/>
        <color theme="1"/>
        <rFont val="Arial"/>
        <family val="2"/>
        <charset val="238"/>
      </rPr>
      <t xml:space="preserve"> - Spolufinanování EU, převod nedočerpaných dotačních prostředků poskytnutých v roce 2025 z Operačního programu Jan Amos Komenský v rámci projektu Naplňování dlouhodobého záměru vzdělávání Libereckého kraje</t>
    </r>
  </si>
  <si>
    <r>
      <t>RO č. 31/26 -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923 04</t>
    </r>
    <r>
      <rPr>
        <sz val="8"/>
        <color theme="1"/>
        <rFont val="Arial"/>
        <family val="2"/>
        <charset val="238"/>
      </rPr>
      <t xml:space="preserve"> - Spolufinanování EU,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převod nedočerpaných finančních prostředků  na projekt „Strategický plán transformace dětských domovů zřizovaných Libereckým krajem“, na úhradu závazků potřebných pro realizaci tohoto projektu po</t>
    </r>
    <r>
      <rPr>
        <b/>
        <sz val="8"/>
        <color theme="1"/>
        <rFont val="Arial"/>
        <family val="2"/>
        <charset val="238"/>
      </rPr>
      <t xml:space="preserve"> dobu jeho trvání</t>
    </r>
  </si>
  <si>
    <r>
      <t>RO č. 32/26 -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912 04</t>
    </r>
    <r>
      <rPr>
        <sz val="8"/>
        <color theme="1"/>
        <rFont val="Arial"/>
        <family val="2"/>
        <charset val="238"/>
      </rPr>
      <t xml:space="preserve"> - Účelové příspěvky PO, převod finančních prostředků na pokrytí uzavřených závazků, jejichž finanční plnění bude realizováno v roce 2026</t>
    </r>
  </si>
  <si>
    <r>
      <t>RO č. 33/26 -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923 04</t>
    </r>
    <r>
      <rPr>
        <sz val="8"/>
        <color theme="1"/>
        <rFont val="Arial"/>
        <family val="2"/>
        <charset val="238"/>
      </rPr>
      <t xml:space="preserve"> - Spolufinanování EU, převod nedočerpaných prostředků alokovaných na projekt „Pořízení domu pro Dětský domov v Jablonném v Podještědí“</t>
    </r>
  </si>
  <si>
    <r>
      <t>RO č. 34/26 -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923 04</t>
    </r>
    <r>
      <rPr>
        <sz val="8"/>
        <color theme="1"/>
        <rFont val="Arial"/>
        <family val="2"/>
        <charset val="238"/>
      </rPr>
      <t xml:space="preserve"> - Spolufinanování EU,  převod nedočerpaných prostředků alokovaných na projekt „Pořízení bytu pro Dětský domov v České Lípě“</t>
    </r>
  </si>
  <si>
    <r>
      <t>RO č. 35/26 -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914 04</t>
    </r>
    <r>
      <rPr>
        <sz val="8"/>
        <color theme="1"/>
        <rFont val="Arial"/>
        <family val="2"/>
        <charset val="238"/>
      </rPr>
      <t xml:space="preserve"> - Působnosti,  převod nedočerpaných finančních prostředků z roku 2025 do rozpočtu kraje 2026</t>
    </r>
  </si>
  <si>
    <r>
      <t>RO č. 36/26 - Životní prostředí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914 08</t>
    </r>
    <r>
      <rPr>
        <sz val="8"/>
        <color theme="1"/>
        <rFont val="Arial"/>
        <family val="2"/>
        <charset val="238"/>
      </rPr>
      <t xml:space="preserve"> - Působnosti, kap.</t>
    </r>
    <r>
      <rPr>
        <b/>
        <sz val="8"/>
        <color theme="1"/>
        <rFont val="Arial"/>
        <family val="2"/>
        <charset val="238"/>
      </rPr>
      <t xml:space="preserve"> 917 08 </t>
    </r>
    <r>
      <rPr>
        <sz val="8"/>
        <color theme="1"/>
        <rFont val="Arial"/>
        <family val="2"/>
        <charset val="238"/>
      </rPr>
      <t xml:space="preserve">- Transfery a kap. </t>
    </r>
    <r>
      <rPr>
        <b/>
        <sz val="8"/>
        <color theme="1"/>
        <rFont val="Arial"/>
        <family val="2"/>
        <charset val="238"/>
      </rPr>
      <t>920 08</t>
    </r>
    <r>
      <rPr>
        <sz val="8"/>
        <color theme="1"/>
        <rFont val="Arial"/>
        <family val="2"/>
        <charset val="238"/>
      </rPr>
      <t xml:space="preserve"> -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Kapitálové výdaje, převod nedočerpaných finančních prostředků na pokrytí finančních závazků uzavřených v roce 2025 nebo dříve, jejichž finanční plnění bude realizováno v roce 2026</t>
    </r>
  </si>
  <si>
    <r>
      <t>RO č. 37/26 - Životní prostředí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932 08</t>
    </r>
    <r>
      <rPr>
        <sz val="8"/>
        <color theme="1"/>
        <rFont val="Arial"/>
        <family val="2"/>
        <charset val="238"/>
      </rPr>
      <t xml:space="preserve"> - Fond ochrany vod, kap. </t>
    </r>
    <r>
      <rPr>
        <b/>
        <sz val="8"/>
        <color theme="1"/>
        <rFont val="Arial"/>
        <family val="2"/>
        <charset val="238"/>
      </rPr>
      <t xml:space="preserve">934 08 </t>
    </r>
    <r>
      <rPr>
        <sz val="8"/>
        <color theme="1"/>
        <rFont val="Arial"/>
        <family val="2"/>
        <charset val="238"/>
      </rPr>
      <t>- Lesnický fond,přechod financování schválených akcí či činností z roku 2025 do roku 2026, resp. z titulu převodu úspor z ukončených nebo nerealizovaných akcí do rezerv příslušných programů (fondů)</t>
    </r>
  </si>
  <si>
    <r>
      <t>RO č. 38/26 - Hejtman,</t>
    </r>
    <r>
      <rPr>
        <sz val="8"/>
        <color theme="1"/>
        <rFont val="Arial"/>
        <family val="2"/>
        <charset val="238"/>
      </rPr>
      <t xml:space="preserve"> zapojení do kap.</t>
    </r>
    <r>
      <rPr>
        <b/>
        <sz val="8"/>
        <color theme="1"/>
        <rFont val="Arial"/>
        <family val="2"/>
        <charset val="238"/>
      </rPr>
      <t xml:space="preserve"> 931 01</t>
    </r>
    <r>
      <rPr>
        <sz val="8"/>
        <color theme="1"/>
        <rFont val="Arial"/>
        <family val="2"/>
        <charset val="238"/>
      </rPr>
      <t xml:space="preserve"> - Krizový fond, převod úspor ve výdajích z ukončených nebo nerealizovaných akcí z roku 2025</t>
    </r>
    <r>
      <rPr>
        <b/>
        <sz val="8"/>
        <color theme="1"/>
        <rFont val="Arial"/>
        <family val="2"/>
        <charset val="238"/>
      </rPr>
      <t xml:space="preserve">
        </t>
    </r>
  </si>
  <si>
    <r>
      <t>RO č. 39/26 - Rozvoj,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917 02</t>
    </r>
    <r>
      <rPr>
        <sz val="8"/>
        <color theme="1"/>
        <rFont val="Arial"/>
        <family val="2"/>
        <charset val="238"/>
      </rPr>
      <t xml:space="preserve"> - Transfery a kap.</t>
    </r>
    <r>
      <rPr>
        <b/>
        <sz val="8"/>
        <color theme="1"/>
        <rFont val="Arial"/>
        <family val="2"/>
        <charset val="238"/>
      </rPr>
      <t xml:space="preserve"> 926 02</t>
    </r>
    <r>
      <rPr>
        <sz val="8"/>
        <color theme="1"/>
        <rFont val="Arial"/>
        <family val="2"/>
        <charset val="238"/>
      </rPr>
      <t xml:space="preserve"> - Dotační fond, převod finančních prostředků z důvodu pokrytí finančních závazků uzavřených v roce 2025, jejichž finanční plnění bude realizováno v roce 2026 a na navýšení nerozepsaných rezerv těchto kapitol</t>
    </r>
  </si>
  <si>
    <r>
      <t>RO č. 40/26 - Sociální věci,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923 05</t>
    </r>
    <r>
      <rPr>
        <sz val="8"/>
        <color theme="1"/>
        <rFont val="Arial"/>
        <family val="2"/>
        <charset val="238"/>
      </rPr>
      <t xml:space="preserve"> - Spolufinancování EU, převod nevyužitých finančních prostředků na projekt „Podpora procesů v rámci reformy péče o duševní zdraví v Libereckém kraji“ na úhradu závazků potřebných pro realizaci tohoto projektu po dobu jeho trvání</t>
    </r>
  </si>
  <si>
    <r>
      <t>RO č. 41/26 - Sociální věci,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923 05</t>
    </r>
    <r>
      <rPr>
        <sz val="8"/>
        <color theme="1"/>
        <rFont val="Arial"/>
        <family val="2"/>
        <charset val="238"/>
      </rPr>
      <t xml:space="preserve"> - Spolufinancování EU, převod nevyužitých finančních prostředků roku na projekt „Rozvoj reformy péče o duševní zdraví v Libereckém kraji“ na úhradu závazků potřebných pro realizaci tohoto projektu po dobu jeho trvání</t>
    </r>
  </si>
  <si>
    <r>
      <t>RO č. 42/26 - Sociální věci,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912 05</t>
    </r>
    <r>
      <rPr>
        <sz val="8"/>
        <color theme="1"/>
        <rFont val="Arial"/>
        <family val="2"/>
        <charset val="238"/>
      </rPr>
      <t xml:space="preserve"> - Účelové příspěvky PO, kap.</t>
    </r>
    <r>
      <rPr>
        <b/>
        <sz val="8"/>
        <color theme="1"/>
        <rFont val="Arial"/>
        <family val="2"/>
        <charset val="238"/>
      </rPr>
      <t xml:space="preserve"> 914 05</t>
    </r>
    <r>
      <rPr>
        <sz val="8"/>
        <color theme="1"/>
        <rFont val="Arial"/>
        <family val="2"/>
        <charset val="238"/>
      </rPr>
      <t xml:space="preserve"> - Působnosti, kap.</t>
    </r>
    <r>
      <rPr>
        <b/>
        <sz val="8"/>
        <color theme="1"/>
        <rFont val="Arial"/>
        <family val="2"/>
        <charset val="238"/>
      </rPr>
      <t xml:space="preserve"> 917 05</t>
    </r>
    <r>
      <rPr>
        <sz val="8"/>
        <color theme="1"/>
        <rFont val="Arial"/>
        <family val="2"/>
        <charset val="238"/>
      </rPr>
      <t xml:space="preserve"> - Transfery, kap. </t>
    </r>
    <r>
      <rPr>
        <b/>
        <sz val="8"/>
        <color theme="1"/>
        <rFont val="Arial"/>
        <family val="2"/>
        <charset val="238"/>
      </rPr>
      <t xml:space="preserve">920 05 </t>
    </r>
    <r>
      <rPr>
        <sz val="8"/>
        <color theme="1"/>
        <rFont val="Arial"/>
        <family val="2"/>
        <charset val="238"/>
      </rPr>
      <t xml:space="preserve">a </t>
    </r>
    <r>
      <rPr>
        <b/>
        <sz val="8"/>
        <color theme="1"/>
        <rFont val="Arial"/>
        <family val="2"/>
        <charset val="238"/>
      </rPr>
      <t>920 14</t>
    </r>
    <r>
      <rPr>
        <sz val="8"/>
        <color theme="1"/>
        <rFont val="Arial"/>
        <family val="2"/>
        <charset val="238"/>
      </rPr>
      <t xml:space="preserve"> - Kapitálové výdaje a kap. </t>
    </r>
    <r>
      <rPr>
        <b/>
        <sz val="8"/>
        <color theme="1"/>
        <rFont val="Arial"/>
        <family val="2"/>
        <charset val="238"/>
      </rPr>
      <t xml:space="preserve">926 05 </t>
    </r>
    <r>
      <rPr>
        <sz val="8"/>
        <color theme="1"/>
        <rFont val="Arial"/>
        <family val="2"/>
        <charset val="238"/>
      </rPr>
      <t>- Dotační fond, převod nedočerpaných finančních prostředků z důvodu pokrytí finančních závazků uzavřených v roce 2025, jejichž finanční plnění bude realizováno v roce 2026</t>
    </r>
  </si>
  <si>
    <r>
      <t>RO č. 44/26 - Kultura,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917 07</t>
    </r>
    <r>
      <rPr>
        <sz val="8"/>
        <color theme="1"/>
        <rFont val="Arial"/>
        <family val="2"/>
        <charset val="238"/>
      </rPr>
      <t xml:space="preserve"> - Transfery a kap. </t>
    </r>
    <r>
      <rPr>
        <b/>
        <sz val="8"/>
        <color theme="1"/>
        <rFont val="Arial"/>
        <family val="2"/>
        <charset val="238"/>
      </rPr>
      <t>926 07</t>
    </r>
    <r>
      <rPr>
        <sz val="8"/>
        <color theme="1"/>
        <rFont val="Arial"/>
        <family val="2"/>
        <charset val="238"/>
      </rPr>
      <t xml:space="preserve"> - Dotační fond, převod finančních prostředků z důvodu pokrytí finančních závazků uzavřených v roce 2025 nebo v předchozích letech, jejichž finanční plnění bude realizováno v roce 2026</t>
    </r>
  </si>
  <si>
    <r>
      <t>RO č. 49/26 -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917 04</t>
    </r>
    <r>
      <rPr>
        <sz val="8"/>
        <color theme="1"/>
        <rFont val="Arial"/>
        <family val="2"/>
        <charset val="238"/>
      </rPr>
      <t xml:space="preserve"> - Transfery a kap.</t>
    </r>
    <r>
      <rPr>
        <b/>
        <sz val="8"/>
        <color theme="1"/>
        <rFont val="Arial"/>
        <family val="2"/>
        <charset val="238"/>
      </rPr>
      <t xml:space="preserve"> 915 04</t>
    </r>
    <r>
      <rPr>
        <sz val="8"/>
        <color theme="1"/>
        <rFont val="Arial"/>
        <family val="2"/>
        <charset val="238"/>
      </rPr>
      <t xml:space="preserve"> - Významné akce, převod finančních prostředků z důvodu pokrytí finančních závazků uzavřených v předchozích letech, jejichž finanční plnění bude realizováno v roce 2026</t>
    </r>
  </si>
  <si>
    <r>
      <t>RO č. 51/26 - Školství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920 04</t>
    </r>
    <r>
      <rPr>
        <sz val="8"/>
        <color theme="1"/>
        <rFont val="Arial"/>
        <family val="2"/>
        <charset val="238"/>
      </rPr>
      <t xml:space="preserve"> a kap.</t>
    </r>
    <r>
      <rPr>
        <b/>
        <sz val="8"/>
        <color theme="1"/>
        <rFont val="Arial"/>
        <family val="2"/>
        <charset val="238"/>
      </rPr>
      <t xml:space="preserve"> 920 14 -</t>
    </r>
    <r>
      <rPr>
        <sz val="8"/>
        <color theme="1"/>
        <rFont val="Arial"/>
        <family val="2"/>
        <charset val="238"/>
      </rPr>
      <t xml:space="preserve"> Kapitálové výdaje, převod finančních prostředků z důvodu pokrytí finančních závazků uzavřených v roce 2025, jejichž finanční plnění bude realizováno v roce 2026</t>
    </r>
  </si>
  <si>
    <r>
      <t>RO č. 52/26 - Životní prostředí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926 08</t>
    </r>
    <r>
      <rPr>
        <sz val="8"/>
        <color theme="1"/>
        <rFont val="Arial"/>
        <family val="2"/>
        <charset val="238"/>
      </rPr>
      <t xml:space="preserve"> - Dotační fond, převod financování schválených projektů roku 2025 do roku 2026, resp. z titulu převodu úspor z ukončených nebo nerealizovaných projektů  do rezerv příslušných programů a zůstatků rezerv jednotlivých programů</t>
    </r>
  </si>
  <si>
    <r>
      <t>RO č. 59/26 - Kultura,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912 07</t>
    </r>
    <r>
      <rPr>
        <sz val="8"/>
        <color theme="1"/>
        <rFont val="Arial"/>
        <family val="2"/>
        <charset val="238"/>
      </rPr>
      <t xml:space="preserve"> - Účelové příspěvky PO,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převod nedočerpaných finančních prostředků schválených akcí roku 2025 do rozpočtu 2026</t>
    </r>
  </si>
  <si>
    <r>
      <rPr>
        <b/>
        <sz val="8"/>
        <color theme="1"/>
        <rFont val="Arial"/>
        <family val="2"/>
        <charset val="238"/>
      </rPr>
      <t>RO č. 66/26 - Školství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926 04</t>
    </r>
    <r>
      <rPr>
        <sz val="8"/>
        <color theme="1"/>
        <rFont val="Arial"/>
        <family val="2"/>
        <charset val="238"/>
      </rPr>
      <t xml:space="preserve"> - Dotační fond,  převod financování schválených akcí z roku 2025 do roku 2026, resp. z titulu převodu úspor z ukončených nebo nerealizovaných akcí do rezerv příslušných programů včetně přijatých vratek a sankčních plateb s nimi souvisejících</t>
    </r>
  </si>
  <si>
    <r>
      <rPr>
        <b/>
        <sz val="8"/>
        <color theme="1"/>
        <rFont val="Arial"/>
        <family val="2"/>
        <charset val="238"/>
      </rPr>
      <t>RO č. 67/26 - Ředitel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 xml:space="preserve">911 15 </t>
    </r>
    <r>
      <rPr>
        <sz val="8"/>
        <color theme="1"/>
        <rFont val="Arial"/>
        <family val="2"/>
        <charset val="238"/>
      </rPr>
      <t xml:space="preserve">- Krajský úřad, kap. </t>
    </r>
    <r>
      <rPr>
        <b/>
        <sz val="8"/>
        <color theme="1"/>
        <rFont val="Arial"/>
        <family val="2"/>
        <charset val="238"/>
      </rPr>
      <t>914 15</t>
    </r>
    <r>
      <rPr>
        <sz val="8"/>
        <color theme="1"/>
        <rFont val="Arial"/>
        <family val="2"/>
        <charset val="238"/>
      </rPr>
      <t xml:space="preserve"> - Působnosti a kap.</t>
    </r>
    <r>
      <rPr>
        <b/>
        <sz val="8"/>
        <color theme="1"/>
        <rFont val="Arial"/>
        <family val="2"/>
        <charset val="238"/>
      </rPr>
      <t xml:space="preserve"> 920 15</t>
    </r>
    <r>
      <rPr>
        <sz val="8"/>
        <color theme="1"/>
        <rFont val="Arial"/>
        <family val="2"/>
        <charset val="238"/>
      </rPr>
      <t xml:space="preserve"> - Kapitálové výdaje; akce byly schváleny v rozpočtu 2025 a předchozích a mají charakter smluvního nebo obdobného závazku, závazné objednávky/smlouvy nebo usnesení, a nebyly do 31. 12. 2025 profinancovány</t>
    </r>
  </si>
  <si>
    <r>
      <t>RO č. 75/26 - Kultura,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912 07</t>
    </r>
    <r>
      <rPr>
        <sz val="8"/>
        <color theme="1"/>
        <rFont val="Arial"/>
        <family val="2"/>
        <charset val="238"/>
      </rPr>
      <t xml:space="preserve"> - Účelové příspěvky, převod nedočerpaných finančních prostředků schválených akcí roku 2025 do rozpočtu 2026</t>
    </r>
  </si>
  <si>
    <r>
      <rPr>
        <b/>
        <sz val="8"/>
        <color theme="1"/>
        <rFont val="Arial"/>
        <family val="2"/>
        <charset val="238"/>
      </rPr>
      <t>RO č. 76/26 - Silniční hospodářství</t>
    </r>
    <r>
      <rPr>
        <sz val="8"/>
        <color theme="1"/>
        <rFont val="Arial"/>
        <family val="2"/>
        <charset val="238"/>
      </rPr>
      <t>, zapojení do kap.</t>
    </r>
    <r>
      <rPr>
        <b/>
        <sz val="8"/>
        <color theme="1"/>
        <rFont val="Arial"/>
        <family val="2"/>
        <charset val="238"/>
      </rPr>
      <t xml:space="preserve"> 912 06</t>
    </r>
    <r>
      <rPr>
        <sz val="8"/>
        <color theme="1"/>
        <rFont val="Arial"/>
        <family val="2"/>
        <charset val="238"/>
      </rPr>
      <t xml:space="preserve"> - Účelové příspěvky, kap. </t>
    </r>
    <r>
      <rPr>
        <b/>
        <sz val="8"/>
        <color theme="1"/>
        <rFont val="Arial"/>
        <family val="2"/>
        <charset val="238"/>
      </rPr>
      <t>917 06</t>
    </r>
    <r>
      <rPr>
        <sz val="8"/>
        <color theme="1"/>
        <rFont val="Arial"/>
        <family val="2"/>
        <charset val="238"/>
      </rPr>
      <t xml:space="preserve"> - Transfery, kap. </t>
    </r>
    <r>
      <rPr>
        <b/>
        <sz val="8"/>
        <color theme="1"/>
        <rFont val="Arial"/>
        <family val="2"/>
        <charset val="238"/>
      </rPr>
      <t xml:space="preserve">920 06 </t>
    </r>
    <r>
      <rPr>
        <sz val="8"/>
        <color theme="1"/>
        <rFont val="Arial"/>
        <family val="2"/>
        <charset val="238"/>
      </rPr>
      <t>- Kapitálové výdaje a kap.</t>
    </r>
    <r>
      <rPr>
        <b/>
        <sz val="8"/>
        <color theme="1"/>
        <rFont val="Arial"/>
        <family val="2"/>
        <charset val="238"/>
      </rPr>
      <t xml:space="preserve"> 926 06</t>
    </r>
    <r>
      <rPr>
        <sz val="8"/>
        <color theme="1"/>
        <rFont val="Arial"/>
        <family val="2"/>
        <charset val="238"/>
      </rPr>
      <t xml:space="preserve"> - Dotační fond, převod finančních závazků uzavřených v předchozích letech, jejichž finanční plnění bude realizováno v roce 2026</t>
    </r>
  </si>
  <si>
    <r>
      <rPr>
        <b/>
        <sz val="8"/>
        <color theme="1"/>
        <rFont val="Arial"/>
        <family val="2"/>
        <charset val="238"/>
      </rPr>
      <t>RO č. 79/26 - Informatika,</t>
    </r>
    <r>
      <rPr>
        <sz val="8"/>
        <color theme="1"/>
        <rFont val="Arial"/>
        <family val="2"/>
        <charset val="238"/>
      </rPr>
      <t xml:space="preserve"> zapojení do kap.</t>
    </r>
    <r>
      <rPr>
        <b/>
        <sz val="8"/>
        <color theme="1"/>
        <rFont val="Arial"/>
        <family val="2"/>
        <charset val="238"/>
      </rPr>
      <t xml:space="preserve"> 920 12 - </t>
    </r>
    <r>
      <rPr>
        <sz val="8"/>
        <color theme="1"/>
        <rFont val="Arial"/>
        <family val="2"/>
        <charset val="238"/>
      </rPr>
      <t>Kapitálové výdaje, přvod financování akcí schválených v roce 2025 a předchozích, mající charakter smluvního a obdobného závazku a z rozpočtu 2025 neprofinancovaných</t>
    </r>
  </si>
  <si>
    <r>
      <t>RO č. 80/26 - Ekonomika,</t>
    </r>
    <r>
      <rPr>
        <sz val="8"/>
        <color theme="1"/>
        <rFont val="Arial"/>
        <family val="2"/>
        <charset val="238"/>
      </rPr>
      <t xml:space="preserve"> zapojení do kap.</t>
    </r>
    <r>
      <rPr>
        <b/>
        <sz val="8"/>
        <color theme="1"/>
        <rFont val="Arial"/>
        <family val="2"/>
        <charset val="238"/>
      </rPr>
      <t xml:space="preserve"> 925 15</t>
    </r>
    <r>
      <rPr>
        <sz val="8"/>
        <color theme="1"/>
        <rFont val="Arial"/>
        <family val="2"/>
        <charset val="238"/>
      </rPr>
      <t xml:space="preserve"> – Sociální fond, finanční vypořádání za rok 2025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a kap.</t>
    </r>
    <r>
      <rPr>
        <b/>
        <sz val="8"/>
        <color theme="1"/>
        <rFont val="Arial"/>
        <family val="2"/>
        <charset val="238"/>
      </rPr>
      <t xml:space="preserve">  926 09 </t>
    </r>
    <r>
      <rPr>
        <sz val="8"/>
        <color theme="1"/>
        <rFont val="Arial"/>
        <family val="2"/>
        <charset val="238"/>
      </rPr>
      <t>– Dotační fond, odbor zdravotnictví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 a </t>
    </r>
    <r>
      <rPr>
        <b/>
        <sz val="8"/>
        <color theme="1"/>
        <rFont val="Arial"/>
        <family val="2"/>
        <charset val="238"/>
      </rPr>
      <t>úprava příjmů</t>
    </r>
    <r>
      <rPr>
        <sz val="8"/>
        <color theme="1"/>
        <rFont val="Arial"/>
        <family val="2"/>
        <charset val="238"/>
      </rPr>
      <t xml:space="preserve"> (snížení rozpočtovaného příspěvku na výkon státní správy)</t>
    </r>
  </si>
  <si>
    <r>
      <rPr>
        <b/>
        <sz val="8"/>
        <color theme="1"/>
        <rFont val="Arial"/>
        <family val="2"/>
        <charset val="238"/>
      </rPr>
      <t>RO č. 103/26 - Školství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917 04</t>
    </r>
    <r>
      <rPr>
        <sz val="8"/>
        <color theme="1"/>
        <rFont val="Arial"/>
        <family val="2"/>
        <charset val="238"/>
      </rPr>
      <t xml:space="preserve"> - Transfery, převod nedočerpaných finančních postředků na pokrytí závazků uzavřených v předešlých letech, jejichž finanční plnění bude realizováno v roce 2026</t>
    </r>
  </si>
  <si>
    <r>
      <rPr>
        <b/>
        <sz val="8"/>
        <color theme="1"/>
        <rFont val="Arial"/>
        <family val="2"/>
        <charset val="238"/>
      </rPr>
      <t>RO č. 104/26 - Školství</t>
    </r>
    <r>
      <rPr>
        <sz val="8"/>
        <color theme="1"/>
        <rFont val="Arial"/>
        <family val="2"/>
        <charset val="238"/>
      </rPr>
      <t xml:space="preserve">, zapojení do kap. </t>
    </r>
    <r>
      <rPr>
        <b/>
        <sz val="8"/>
        <color theme="1"/>
        <rFont val="Arial"/>
        <family val="2"/>
        <charset val="238"/>
      </rPr>
      <t>923 04</t>
    </r>
    <r>
      <rPr>
        <sz val="8"/>
        <color theme="1"/>
        <rFont val="Arial"/>
        <family val="2"/>
        <charset val="238"/>
      </rPr>
      <t xml:space="preserve"> - Spolufinancování EU, převod nedočerpaných prostředků (úhrada nákůadů na mzdu za prosinec 2025) souvisejích s již ukončeným neinvestičním projektem Podpora školního stravování v LK</t>
    </r>
  </si>
  <si>
    <r>
      <rPr>
        <b/>
        <sz val="8"/>
        <color theme="1"/>
        <rFont val="Arial"/>
        <family val="2"/>
        <charset val="238"/>
      </rPr>
      <t xml:space="preserve">RO č. 100/26 </t>
    </r>
    <r>
      <rPr>
        <sz val="8"/>
        <color theme="1"/>
        <rFont val="Arial"/>
        <family val="2"/>
        <charset val="238"/>
      </rPr>
      <t>-</t>
    </r>
    <r>
      <rPr>
        <b/>
        <sz val="8"/>
        <color theme="1"/>
        <rFont val="Arial"/>
        <family val="2"/>
        <charset val="238"/>
      </rPr>
      <t xml:space="preserve"> Ekonomika,</t>
    </r>
    <r>
      <rPr>
        <sz val="8"/>
        <color theme="1"/>
        <rFont val="Arial"/>
        <family val="2"/>
        <charset val="238"/>
      </rPr>
      <t xml:space="preserve"> zapojení do kap. </t>
    </r>
    <r>
      <rPr>
        <b/>
        <sz val="8"/>
        <color theme="1"/>
        <rFont val="Arial"/>
        <family val="2"/>
        <charset val="238"/>
      </rPr>
      <t>923</t>
    </r>
    <r>
      <rPr>
        <sz val="8"/>
        <color theme="1"/>
        <rFont val="Arial"/>
        <family val="2"/>
        <charset val="238"/>
      </rPr>
      <t xml:space="preserve"> - Spolufinancování EU, finanční vypořádání za rok 2025 </t>
    </r>
  </si>
  <si>
    <r>
      <rPr>
        <b/>
        <sz val="8"/>
        <color theme="1"/>
        <rFont val="Arial"/>
        <family val="2"/>
        <charset val="238"/>
      </rPr>
      <t>RO č. 101/26 - Ekonomika,</t>
    </r>
    <r>
      <rPr>
        <sz val="8"/>
        <color theme="1"/>
        <rFont val="Arial"/>
        <family val="2"/>
        <charset val="238"/>
      </rPr>
      <t xml:space="preserve"> finanční vypořádání účelových dotací poskytnutých ze státního rozpočtu v roce 2025</t>
    </r>
  </si>
  <si>
    <r>
      <t>ZR-RO č. 141/26 - Ekonomika</t>
    </r>
    <r>
      <rPr>
        <sz val="8"/>
        <color theme="1"/>
        <rFont val="Arial"/>
        <family val="2"/>
        <charset val="238"/>
      </rPr>
      <t xml:space="preserve"> - zapojení zůstatku disponibilních zdrojů roku 2025 alokací do rozpočtu kraje 2026</t>
    </r>
    <r>
      <rPr>
        <b/>
        <sz val="8"/>
        <color theme="1"/>
        <rFont val="Arial"/>
        <family val="2"/>
        <charset val="238"/>
      </rPr>
      <t xml:space="preserve"> (HV II.)</t>
    </r>
  </si>
  <si>
    <r>
      <t xml:space="preserve">Zůstatek na základních účtech a účtech peněžních fondů k 31.12.2025 resp. 1.1.2026 </t>
    </r>
    <r>
      <rPr>
        <sz val="9"/>
        <color theme="1"/>
        <rFont val="Arial"/>
        <family val="2"/>
        <charset val="238"/>
      </rPr>
      <t xml:space="preserve"> (dle Fin 2-12M k 31.12.2025) </t>
    </r>
    <r>
      <rPr>
        <b/>
        <sz val="9"/>
        <color theme="1"/>
        <rFont val="Arial"/>
        <family val="2"/>
        <charset val="238"/>
      </rPr>
      <t>+ stavy pokladen</t>
    </r>
  </si>
  <si>
    <t>Schválený a upravený rozpočet příjmů a plnění příjmů rozpočtu kraje 2025</t>
  </si>
  <si>
    <t>Schválený a upravený rozpočet výdajů a čerpání výdajů rozpočtu kraje 2025</t>
  </si>
  <si>
    <t>Přehled úhrady úroků a jistin z úvěrů kraje v roce 2025</t>
  </si>
  <si>
    <t>Přehled přijatých účelových dotací podléhajících finančnímu vypořádání za rok 2025</t>
  </si>
  <si>
    <t>Sociální fond kraje za rok 2025</t>
  </si>
  <si>
    <t>Dotační fond kraje za rok 2025</t>
  </si>
  <si>
    <t>Krizový fond kraje za rok 2025</t>
  </si>
  <si>
    <t>Fond ochrany vod kraje za rok 2025</t>
  </si>
  <si>
    <t>Lesnický fond kraje za rok 2025</t>
  </si>
  <si>
    <t>Fond Turów za rok 2025</t>
  </si>
  <si>
    <t>Stav majetku a závazků kraje zjištěný inventarizací k 31.12.2025</t>
  </si>
  <si>
    <t>Inventarizace majetku kraje svěřeného k využití přísp. organizacím k 31.12.2025</t>
  </si>
  <si>
    <t>Přehled majetkových účastí k 31.12.2025</t>
  </si>
  <si>
    <t>Výsledek rozpočtového hospodaření Libereckého kraje k 31.12.2025</t>
  </si>
  <si>
    <t>Přehled přijatých účelových dotací nepodléhajících vypořádání za rok 2025</t>
  </si>
  <si>
    <t>Vztahy k rozpočtům krajů, obcí a dobrovolných svazků obcí za rok 2025</t>
  </si>
  <si>
    <t>Příspěvkové organizace s nezáporným výsledkem hospodaření za rok 2025</t>
  </si>
  <si>
    <t>Nemocnice LK s.r.o.</t>
  </si>
  <si>
    <t>ČSAD Liberec a.s.</t>
  </si>
  <si>
    <t>ČSAD Liberec a.s. - příplatek mimo základní kapitál</t>
  </si>
  <si>
    <t>Majetkové účasti k 31.12.2025</t>
  </si>
  <si>
    <t>nerealizované převody na bankovní účet fondu za rok 2024</t>
  </si>
  <si>
    <t>615/26/RK</t>
  </si>
  <si>
    <t>517/26/RK</t>
  </si>
  <si>
    <t xml:space="preserve"> k 31.12.2025</t>
  </si>
  <si>
    <t>HV 2025                 (v Kč)</t>
  </si>
  <si>
    <t>rozdělení zlepšeného HV 2025</t>
  </si>
  <si>
    <t>Příspěvkové organizace se zlepšeným (resp. nezáporným) hospodářským výsledkem roku 2025</t>
  </si>
  <si>
    <t>518/26/RK</t>
  </si>
  <si>
    <t>usnesením číslo</t>
  </si>
  <si>
    <t>krytí ztráty  v Kč</t>
  </si>
  <si>
    <t>na vrub zůst. rezerv.fondu</t>
  </si>
  <si>
    <t>budoucí HV/  nerozdělený HV</t>
  </si>
  <si>
    <t>z rozpočtu zřizovatele</t>
  </si>
  <si>
    <t>schválena</t>
  </si>
  <si>
    <r>
      <t xml:space="preserve">procentní podíl podle způsobu úhrady ztráty </t>
    </r>
    <r>
      <rPr>
        <b/>
        <sz val="9"/>
        <rFont val="Arial"/>
        <family val="2"/>
        <charset val="238"/>
      </rPr>
      <t>(%)</t>
    </r>
  </si>
  <si>
    <t>Příspěvkové organizace se zhoršeným hospodářským výsledkem roku 2025</t>
  </si>
  <si>
    <t>ztráta z hospodaření 2025</t>
  </si>
  <si>
    <t>555/26/RK</t>
  </si>
  <si>
    <t>819/26/RK</t>
  </si>
  <si>
    <t>Galerie Lázně Liberec, U Tiskárny 1</t>
  </si>
  <si>
    <t>610/26/RK</t>
  </si>
  <si>
    <t>Ekonomický odbor</t>
  </si>
  <si>
    <t>3</t>
  </si>
  <si>
    <t>7/1</t>
  </si>
  <si>
    <t>7/2</t>
  </si>
  <si>
    <t>7/3</t>
  </si>
  <si>
    <t>4/1</t>
  </si>
  <si>
    <t>4/2</t>
  </si>
  <si>
    <t>5/1</t>
  </si>
  <si>
    <t>5/2</t>
  </si>
  <si>
    <t>5/3</t>
  </si>
  <si>
    <t>6/1</t>
  </si>
  <si>
    <t>6/2</t>
  </si>
  <si>
    <t>6/3</t>
  </si>
  <si>
    <t>6/4</t>
  </si>
  <si>
    <t>6/5</t>
  </si>
  <si>
    <t>6/6</t>
  </si>
  <si>
    <t>SFPI</t>
  </si>
  <si>
    <t>MŠMTV</t>
  </si>
  <si>
    <t>všeobecná pokladní správa</t>
  </si>
  <si>
    <t>Vztahy k rozpočtům krajů, obcí a dobrovolných svazků obcí za rok 2025 - transfery poskytnuté z vlastních prostředků kraje</t>
  </si>
  <si>
    <t>Brána Trojzemí,p.o.-Společnou cestou</t>
  </si>
  <si>
    <t>Sport Č.Lípa,p.o-CITY CROSS RUN+WALK</t>
  </si>
  <si>
    <t>DIXIELAND v Křižanech</t>
  </si>
  <si>
    <t>Jablonecká Perle</t>
  </si>
  <si>
    <t>Valdštejnské slavnosti</t>
  </si>
  <si>
    <t>Naivní divadlo Lbc,p.o-Mateřinka (bienále)</t>
  </si>
  <si>
    <t>Kunratická JamParáda, obec Kunratice</t>
  </si>
  <si>
    <t>Krajské hasičské slavnosti</t>
  </si>
  <si>
    <t>Obec Jindřichovice pod Smrkem - Jindřichovické dny</t>
  </si>
  <si>
    <t>Město Kamenický Šenov - Lustrfest 2025</t>
  </si>
  <si>
    <t>Obec Křižany - Jedna obec</t>
  </si>
  <si>
    <t>Obec Velký Valtinov - Rozloučení s létem</t>
  </si>
  <si>
    <t>Obec Kryštofovo Údolí - Údolská pouť 2025</t>
  </si>
  <si>
    <t>PodnikniTo</t>
  </si>
  <si>
    <t>PodnikniTo Tanvald</t>
  </si>
  <si>
    <t>PodnikniTo Semily</t>
  </si>
  <si>
    <t>Renovace parket L ZŠ Rádlo</t>
  </si>
  <si>
    <t>Kontejnerové stání Hlavice</t>
  </si>
  <si>
    <t>Systémová podpora vzdělávání žáků v spec.ZŠ</t>
  </si>
  <si>
    <t>DDM Libertin,Č.Lípa-p.o-Okr.a kraj.kola soutěží LK</t>
  </si>
  <si>
    <t>DDM Vikýř,Jbc.n.N, p.o-Okr.a kraj.kola soutěží LK</t>
  </si>
  <si>
    <t>SVČ, Semily p.o-Okr.a kraj.kola soutěží v LK</t>
  </si>
  <si>
    <t>Rezerva pro řešení aktuálních požadavků</t>
  </si>
  <si>
    <t>IQLANDIA Liberec-Podpora financování dopravy ZŠ</t>
  </si>
  <si>
    <t>Brniště-Brnišťský půlmaratón</t>
  </si>
  <si>
    <t>Město Turnov-Rekonstrukce střechy gymnázia-3.et.</t>
  </si>
  <si>
    <t>ZŠ K.H.Máchy,Doksy VEX Robotics World Championship</t>
  </si>
  <si>
    <t>SVČ Žlutá ponorka Turnov,p.o-Dětský den s Ponorkou</t>
  </si>
  <si>
    <t>ZŠ Turnov, 28. října 18, p.o. - Historiáda 2025</t>
  </si>
  <si>
    <t>ZŠ a MŠ Stráž pod Ralskem L Rozeběhni Stráž</t>
  </si>
  <si>
    <t>Obec Líšný L Líšný OPEN 25 memoriál Jirky Mikeše</t>
  </si>
  <si>
    <t>Komunitní plánování obcí s rozšířenou působností</t>
  </si>
  <si>
    <t>Projekt a stavba části zel.cyklomagistrály Ploučni</t>
  </si>
  <si>
    <t>Jilemnice-přísp.na opravu objízdných tras</t>
  </si>
  <si>
    <t>Mimoň ul. Malá-přísp.na opravu objízdných tras</t>
  </si>
  <si>
    <t>Letní kino pod hvězdami na nádraží</t>
  </si>
  <si>
    <t>ITS Bedřichov</t>
  </si>
  <si>
    <t>Rakousy - zpevnění krajnice Greenway Jizera</t>
  </si>
  <si>
    <t>Regionální funkce knihoven-Měst.knihovna Jbc,p.o</t>
  </si>
  <si>
    <t>Regionální funkce knihoven-Městská knihovna Č.Lípa</t>
  </si>
  <si>
    <t>Regionální funkce knihoven-Městská knihovna Semily</t>
  </si>
  <si>
    <t>Podpora českých divadel-Divadlo F.X.Šaldy Lbc</t>
  </si>
  <si>
    <t>Naivní divadlo Liberec-Podpora divadelní činnosti</t>
  </si>
  <si>
    <t>Odměna v kraj.kole soutěže -Prog.regenerace MPR</t>
  </si>
  <si>
    <t>Jilemnice Odměna v kraj.kole soutěže-Prog.regener.</t>
  </si>
  <si>
    <t>DDM Větrník Liberec,p.o.-Mladá scéna</t>
  </si>
  <si>
    <t>DDM Větrník,Lbc-Umělecký přednes a divadla poezie</t>
  </si>
  <si>
    <t>Nejlepší knihovna - Svijany</t>
  </si>
  <si>
    <t>Nejlepší knihovna - Loužnice</t>
  </si>
  <si>
    <t>Nejlepší knihovna - Okna</t>
  </si>
  <si>
    <t>Nejlepší knihovna - Tatobity</t>
  </si>
  <si>
    <t>DDM Větrník-Dětská scéna</t>
  </si>
  <si>
    <t>DDM Větrník-Přehlídka dětských recitátorů</t>
  </si>
  <si>
    <t>Obec Poniklá-Vzhůru ke hvězdám</t>
  </si>
  <si>
    <t>Turnovské památky a CR, p.o. - Český ráj dětem</t>
  </si>
  <si>
    <t>Město Desná-Riedlova vila-rekonstr.střechy-2.e.</t>
  </si>
  <si>
    <t>Město Kam.Šenov-Celková obnova Sklář.muzea</t>
  </si>
  <si>
    <t>Město Žandov-Obnova věže kostela sv.Bartoloměje</t>
  </si>
  <si>
    <t>Dvojčata (Twins) - muzikál</t>
  </si>
  <si>
    <t>Stat.město LiberecLOprava vstup.schodiště radnice</t>
  </si>
  <si>
    <t>Obec Velký Valtinov - Rekonstrukce krovu kostela</t>
  </si>
  <si>
    <t>Město Hejnice - Jizerskohorské bučiny</t>
  </si>
  <si>
    <t>Obec Kryštof.Údolí-Natáčení podcastu</t>
  </si>
  <si>
    <t>Město Doksy-Zámek Doksy-Obnova střechy-e2025</t>
  </si>
  <si>
    <t>Obec Stvolínky-Zámek Stvolínky-rest.vrat</t>
  </si>
  <si>
    <t>Město Stráž p. R.-Zámek Vartenberk-finlní úprava</t>
  </si>
  <si>
    <t>Město Turnov-Aktualizace Plánu ochrany MPZ Turnov</t>
  </si>
  <si>
    <t>Naivní divadlo Liberec, p.o. - Dramatická výchova</t>
  </si>
  <si>
    <t>Strat.partnerství  Koncepce EVVO-DDM Nový Bor</t>
  </si>
  <si>
    <t>Analýza rizik-Jesenný</t>
  </si>
  <si>
    <t>Studie proveditelnosti SEZ- Jesenný</t>
  </si>
  <si>
    <t>Naplňování mem. o protipov.ochr. na Luž.Nise,Smědé</t>
  </si>
  <si>
    <t>Revitalizace Jindřichovického potoka,Jindřichovice</t>
  </si>
  <si>
    <t>Obec Jesenný-pronájem mobil.čistícího zařízení úpr</t>
  </si>
  <si>
    <t>Analýza rizik důl Barborka I. etapa, Hrádek nN</t>
  </si>
  <si>
    <t>Lékařská pohotovostní služba (LPS)</t>
  </si>
  <si>
    <t>Nemocnice Jablonec,p.o-LPS</t>
  </si>
  <si>
    <t>podpora dopravní výchovy - DDH Liberec</t>
  </si>
  <si>
    <t>Odbavovací zařízení MHD Č. Lípa-Město Č.Lípa</t>
  </si>
  <si>
    <t>Podpora výstavby a rozvoje-DDH Jablonec n.N.</t>
  </si>
  <si>
    <t>Dopravní obslužnost autobusová-SML</t>
  </si>
  <si>
    <t>Dopravní obslužnost autobusová-Mě Č.L.</t>
  </si>
  <si>
    <t>Dopravní obslužnost drážní - tramvaj-SML</t>
  </si>
  <si>
    <t>DO autobusová--protarif.ztráta-SML</t>
  </si>
  <si>
    <t>Město Osečná-Revit.veř.prostr.v Lázních Kundratice</t>
  </si>
  <si>
    <t>Město Hejnice-Modernizace a vybavení TIC</t>
  </si>
  <si>
    <t>St.m.Liberec-Revializace příručního skladu MIC</t>
  </si>
  <si>
    <t>Dům dětí a mládeže Větrník, Liberec,Inspirace 2025</t>
  </si>
  <si>
    <t>Síť přírodě blízkých stezek pro terénní cyklistiku</t>
  </si>
  <si>
    <t>Podpora personál.zajištění poskyt.zdravot.služeb</t>
  </si>
  <si>
    <t>Obec Dalešice - oprava poničené komunikace</t>
  </si>
  <si>
    <t>Město Česká Lípa - materiální pomoc</t>
  </si>
  <si>
    <t>Město Jablonec n.Nisou - protipovodňové pytle</t>
  </si>
  <si>
    <t>Město Semily - protipovodňové pytle</t>
  </si>
  <si>
    <t>Město Železný Brod - materiální pomoc</t>
  </si>
  <si>
    <t>Město Liberec - protipovodňové pytle</t>
  </si>
  <si>
    <t>Implementace Integr.strategie regionu Krkonoše</t>
  </si>
  <si>
    <t>Krkonoše-SMO Vrchlabí-Krkonoš.magistrála</t>
  </si>
  <si>
    <t>Mikroregion Fýdlantsko-Zajišt.plánování soc.služeb</t>
  </si>
  <si>
    <t>Odbavovací zařízení MHD Jbc. - DSOJ</t>
  </si>
  <si>
    <t>Dopravní obslužnost autobusová-DSOJ</t>
  </si>
  <si>
    <t>DO autobusová-protarif.ztráta-DSOJ</t>
  </si>
  <si>
    <t>Svazek obcí Peklo - Turistický a cyklistický okruh</t>
  </si>
  <si>
    <t>Mikroregion Kozákov-doprovodné cykloprvky</t>
  </si>
  <si>
    <t>Turnov - stavba hasičské zbrojnice</t>
  </si>
  <si>
    <t>Obec Mařenice - Památník TERAT</t>
  </si>
  <si>
    <t>Úprava a obnova veř.prostranství v Janově Dole</t>
  </si>
  <si>
    <t>Dřevěný přístřešek u statku č.p.137 Dubnice</t>
  </si>
  <si>
    <t>Přípojka elektr.energie na rozhlednu U Borovice-Ro</t>
  </si>
  <si>
    <t>Doplňky ke zvelebení venk.koupaliště Kryštof.Údolí</t>
  </si>
  <si>
    <t>Nové herní prvky u ZŠ Dubnice</t>
  </si>
  <si>
    <t>Úprava terén. ploch - Pumtrack míří do Svijan</t>
  </si>
  <si>
    <t>Statutární město Liberec-Rekonstrukce bazénu Lbc</t>
  </si>
  <si>
    <t>Obec Brniště-Tribuna u fotbal.hřiště FK Brniště</t>
  </si>
  <si>
    <t>SM Jablonec n.N.-Reko.otvor.výplní u SUPŠ a VOŠ Jb</t>
  </si>
  <si>
    <t>Obec Pěnčín L Stavba sport. areálu u ZŠ Pěnčín</t>
  </si>
  <si>
    <t>Město SemilyLReko atletického stadionu Semily</t>
  </si>
  <si>
    <t>Frýdlant-Stavba nového kabin.bloku u zim.stadionu</t>
  </si>
  <si>
    <t>Město Cvikov-Tech.zhodnocení reko umělých povrchů</t>
  </si>
  <si>
    <t>Obec Rynoltice-Tech.zhodnocení zázemí fotbal.hřiš</t>
  </si>
  <si>
    <t>Obec Rádlo - Nové kabiny u fotbal. hřiště Rádlo</t>
  </si>
  <si>
    <t>Město Turnov - Retoping atletické dráhy a tech. se</t>
  </si>
  <si>
    <t>JilemniceLreko budovy pro umístění spec.školy</t>
  </si>
  <si>
    <t>Město Č.LípaLoprava atlet.stadionu a fotbal.hřiště</t>
  </si>
  <si>
    <t>OBEC DUBNICE- Reko.multifunkčního hřiště v Dubnice</t>
  </si>
  <si>
    <t>Město Semily - PUMPTRACK Semily</t>
  </si>
  <si>
    <t>Město Raspenava - Výstavba sport.reáluLRaspenava</t>
  </si>
  <si>
    <t>Obec Studenec - Pumptrack Studenec</t>
  </si>
  <si>
    <t>Obec Hlavice - Modernizace sportovního areálu</t>
  </si>
  <si>
    <t>SM Jablonec n. N.- Rekonstrukce UMT hřiště</t>
  </si>
  <si>
    <t>Obec Chuchelna - Rekonstrukce sportoviště</t>
  </si>
  <si>
    <t>Město Dubá - Volnočasový areál Dubá - I. etapa</t>
  </si>
  <si>
    <t>Obec Kryštofovo Údolí-Výstavba víceúčel. hřiště</t>
  </si>
  <si>
    <t>Stezka pro cyklisty a chodce,Frýdlant-přeložka ČEZ</t>
  </si>
  <si>
    <t>III/26830 - Mimoň, ul. Hvězdovská</t>
  </si>
  <si>
    <t>Příspěvěk SŽna reko propustku pro pěší pod žst.Lbc</t>
  </si>
  <si>
    <t>Železný Brod-příspěvek Greenway Jizera</t>
  </si>
  <si>
    <t>Sanace skalního svahu Dubá - Sušice</t>
  </si>
  <si>
    <t>Semily L Kanalizace ulice Luční</t>
  </si>
  <si>
    <t>Smržovka, Dešťová kanalizace v ulici Tyršova</t>
  </si>
  <si>
    <t>Regulace návštěv.dopravy v klidu v obci Bezděz</t>
  </si>
  <si>
    <t>Greenway Jizera L překonání Jizery v Železném Brod</t>
  </si>
  <si>
    <t>MěstoStráž p.R-ZámekVartenberk-sklepy</t>
  </si>
  <si>
    <t>Město Jilemnice - Plán ochrany MPZ Jilemnice</t>
  </si>
  <si>
    <t>Nákup Sbírky skla IGS</t>
  </si>
  <si>
    <t>Podsemínský most</t>
  </si>
  <si>
    <t>Naivní divadlo Liberec - Nákup reflektorů</t>
  </si>
  <si>
    <t>Divadlo F.X.Šaldy Lbc-Nákup dlouhodobého majetku</t>
  </si>
  <si>
    <t>DÚR pro 1.et.protipovodń.opatř.na Luž.Nise</t>
  </si>
  <si>
    <t>SEZ Bekon Hrádek nad Nisou, Město Hrádek nN</t>
  </si>
  <si>
    <t>Obec Černousy L Ves, protipovodňová ochrana obce</t>
  </si>
  <si>
    <t>Společenský dům Jilm, příspěvková organizace</t>
  </si>
  <si>
    <t>Odbavovací zařízení MHD Liberec-Stat.městoLiberec</t>
  </si>
  <si>
    <t>Město Železný Brod-Modernizace orient.systému</t>
  </si>
  <si>
    <t>St.m.Jablonec n/N-Navigační turistický systém-I.e.</t>
  </si>
  <si>
    <t>Obec Bedřichov-Interaktivní tabule pro turisty</t>
  </si>
  <si>
    <t>Město Nový Bor-Obnova navig.turist.infrastruktury</t>
  </si>
  <si>
    <t>KulturaDoksy.cz,p.o.-Moderní inf.a navig.systém</t>
  </si>
  <si>
    <t>Horní Vítkov vodovod-příp.práce,Chrastava</t>
  </si>
  <si>
    <t>Prodloužení vodovodu v ul. Sportovní, Chrastava</t>
  </si>
  <si>
    <t>celkem z výdajové kapitoly 927 - Fond Turow</t>
  </si>
  <si>
    <t>VHS Turnov - vodovodní řad IVC Turnov, VHS Turnov</t>
  </si>
  <si>
    <t>Heřmanička-projektové práce II</t>
  </si>
  <si>
    <t>Ivestiční transfery celkem</t>
  </si>
  <si>
    <t>Celkem neinvestiční a investiční transfery obcím a dobrovolným svazkům obcí poskytné v roce 2025 z vlastních prostředků Libereckého kraje</t>
  </si>
  <si>
    <t>1.</t>
  </si>
  <si>
    <t>2.</t>
  </si>
  <si>
    <t>Flexiškola</t>
  </si>
  <si>
    <t>3.</t>
  </si>
  <si>
    <t>4.</t>
  </si>
  <si>
    <t>Dotace z AOPK</t>
  </si>
  <si>
    <t>Progr. Evr.úz.spolupr. 2021+</t>
  </si>
  <si>
    <t>NPO - Podp.škol soc.znevýh.žáků</t>
  </si>
  <si>
    <t>Adapt.a integr.aktiv. ciz. ve šk.</t>
  </si>
  <si>
    <t>Soc.prevence a prev.krimin.</t>
  </si>
  <si>
    <t>5.</t>
  </si>
  <si>
    <t>6.</t>
  </si>
  <si>
    <t>7.</t>
  </si>
  <si>
    <t>8.</t>
  </si>
  <si>
    <t>Podp.standard.veř.sl.muzeí a galerií</t>
  </si>
  <si>
    <t>Podp.výchovně vzděl.aktivit v muzejn.</t>
  </si>
  <si>
    <t>Podp.expoz.a výst.projektů</t>
  </si>
  <si>
    <t>Ochr.kult.statků před nepřízn.vlivy</t>
  </si>
  <si>
    <t>Veř.inf. služby knih.-neinv.</t>
  </si>
  <si>
    <t>Akviziční fond - IV</t>
  </si>
  <si>
    <t>9.</t>
  </si>
  <si>
    <t>10.</t>
  </si>
  <si>
    <t>11.</t>
  </si>
  <si>
    <t>Veř.inf. služby knih.-investice</t>
  </si>
  <si>
    <t>Zajištění mimoř. a krizových situací</t>
  </si>
  <si>
    <t>Volby do PS Parlamentu ČR</t>
  </si>
  <si>
    <t>poskytnuto 2025</t>
  </si>
  <si>
    <t>čerpáno 2025</t>
  </si>
  <si>
    <t>úč. znak</t>
  </si>
  <si>
    <t>Přehled čerpání přijatých účelových dotací podléhajících finančnímu vypořádání                                                       v rozpočtu kraje 2025</t>
  </si>
  <si>
    <t>Přehled čerpání účelových dotací podléhajících finančnímu vypořádání                                                       v rozpočtu kraje 2025</t>
  </si>
  <si>
    <t>Národní plán obnovy (RRF) EU, neinv.</t>
  </si>
  <si>
    <t>ministerstvo vnitra</t>
  </si>
  <si>
    <t>Kapitola 314 - Ministerstvo vnitra</t>
  </si>
  <si>
    <t>OPŽP 2021-2027 EU, neinvestice</t>
  </si>
  <si>
    <t>OPŽP 2021-2027-EU, investice</t>
  </si>
  <si>
    <t>IROP 2021-2027-EU, neinv.</t>
  </si>
  <si>
    <t>OPTP 2021+ Operační program TP 2021+ - EU, neinv.</t>
  </si>
  <si>
    <t>OPTP 2021+ Operační program TP 2021+ - CZ , neinv.</t>
  </si>
  <si>
    <t>OP JAK – P1 - CZ, neinv.</t>
  </si>
  <si>
    <t>OP JAK – P2 - CZ, neinv.</t>
  </si>
  <si>
    <t>OP JAK – P1 - EU, neinv.</t>
  </si>
  <si>
    <t>OP JAK – P2 - EU, neinv.</t>
  </si>
  <si>
    <t>OP JAK – P2 - CZ, investice</t>
  </si>
  <si>
    <t>OP JAK – P2 - EU, investice</t>
  </si>
  <si>
    <t>Národní plán obnovy - EU, neinvestice</t>
  </si>
  <si>
    <t>Financování dopravní infastruktury - investice</t>
  </si>
  <si>
    <t>Program přeshranič. spolupráce ČR–Polsko - EU,neinv.</t>
  </si>
  <si>
    <t>Státní fond podpory investic</t>
  </si>
  <si>
    <t>Revitalizace území se starou stavební zátěží (brownfieldů) financovanou z Nástroje pro oživení a odolnost – neinvestice</t>
  </si>
  <si>
    <t>Státní fond podpory investic celkem</t>
  </si>
  <si>
    <t>OP Zaměstnanost plus 2021+  - CZ, neinv.</t>
  </si>
  <si>
    <t>OP Zaměstnanost plus 2021+ - EU, neinv</t>
  </si>
  <si>
    <t>OP Zaměstnanost 2014+ - CZ,  neinv.</t>
  </si>
  <si>
    <t>OP Zaměstnanost 2014+ - EU, neinv.</t>
  </si>
  <si>
    <t>Přehled přijatých účelových dotací v roce 2025, které podléhají vypořádání s poskytovatelem v následujících rozpočtových obdobích nebo jsou proplaceny zpětně za již vynaložené výdaje kraje a účelových dotací přijatých ze státních fondů</t>
  </si>
  <si>
    <t>IROP 2021-2027 - CZ, neinv.</t>
  </si>
  <si>
    <t>PPS INTEREG VI-A 2021+Programy EÚS 2021+ -CZ, neinv.</t>
  </si>
  <si>
    <t>IROP 2021-2027 - EU, inv.</t>
  </si>
  <si>
    <t>PPS INTEREG VI-A 2021+ Programy EÚS 2021+ - CZ, inv.</t>
  </si>
  <si>
    <t>PPS INTEREG VI-A 2021+Programy EÚS 2021+ - CZ, neinv.</t>
  </si>
  <si>
    <t>Přehled poskytnutých účelových dotací v roce 2025, které podléhají vypořádání s poskytovatelem v následujících rozpočtových obdobích nebo jsou proplaceny zpětně za již vynaložené výdaje kraje a účelových dotací poskytnutých ze státních fondů</t>
  </si>
  <si>
    <t>Kompenz.příspěvek pro kraje-ubytování osob z Ukrajiny</t>
  </si>
  <si>
    <t>Přehled poskytnutých účelových dotací v roce 2025, které podléhají vypořádání s poskytovatelem v následujících rozpočtových obdobích nebo jsou proplaceny  zpětně za již vynaložené výdaje kraje a účelových dotací poskytnutých ze státních fondů</t>
  </si>
  <si>
    <t>Rekapitulace poskytnutých dotací podle resortů za rok 2025</t>
  </si>
  <si>
    <t>Programy přeshraniční spolupráce - EU, inv.</t>
  </si>
  <si>
    <t>IROP 2021-2027 - CZ, inv.</t>
  </si>
  <si>
    <t>5/4</t>
  </si>
  <si>
    <t>Vesnice roku-knihovna Jeřmanice</t>
  </si>
  <si>
    <t>Vesnice roku-kronika Kryštofovo Údolí</t>
  </si>
  <si>
    <t>Veletrh vzdělávání a pracov. příležitostí  (doprava žáků EDUCA)</t>
  </si>
  <si>
    <t>Individ.podpora nezisk.akcí v oblasti školství, mládeže</t>
  </si>
  <si>
    <t xml:space="preserve">Prevence kriminality    </t>
  </si>
  <si>
    <t xml:space="preserve">Ochrana škol jako možných měkkých cílů   </t>
  </si>
  <si>
    <t xml:space="preserve">Podpora JPO obcí LK </t>
  </si>
  <si>
    <t xml:space="preserve">Program obnovy venkova    </t>
  </si>
  <si>
    <t xml:space="preserve">Podpora místní Agendy 21     </t>
  </si>
  <si>
    <t>Progrm obnovy venkova</t>
  </si>
  <si>
    <t>Program obnovy vekova</t>
  </si>
  <si>
    <t xml:space="preserve">Specifická primární prevence rizikového chování </t>
  </si>
  <si>
    <t xml:space="preserve">Soutěže a podpora talentovaných dětí a mládeže  </t>
  </si>
  <si>
    <t>Podpora kompenz.pomůcek pro žáky s podpůrnými opatřeními</t>
  </si>
  <si>
    <t xml:space="preserve">Kulturní aktivityv LK       </t>
  </si>
  <si>
    <t xml:space="preserve">Záchrana a obnova památek v LK </t>
  </si>
  <si>
    <t xml:space="preserve">Stavebně historický průzkum  </t>
  </si>
  <si>
    <t xml:space="preserve">Řemeslná a zážitkova turistika       </t>
  </si>
  <si>
    <t xml:space="preserve">Rozvoj doprovodné tiristické infrastruktury    </t>
  </si>
  <si>
    <t xml:space="preserve">Rok české hudby  </t>
  </si>
  <si>
    <t xml:space="preserve">Rozvoj doprovodné tiristické infrastruktury </t>
  </si>
  <si>
    <t xml:space="preserve">Podpora rozvoje cyklistické dopravy       </t>
  </si>
  <si>
    <t>Zvýšení bezpečnosti provozu na pozemních komunikacích</t>
  </si>
  <si>
    <t>Podpora zvýšení bezpečnosti provozu na pozemních komuniacích</t>
  </si>
  <si>
    <t xml:space="preserve">odpora projektové přípravy </t>
  </si>
  <si>
    <t>Heřmanička-projektové práce III</t>
  </si>
  <si>
    <t xml:space="preserve">Podpora městské mobility formou Bikesharing  </t>
  </si>
  <si>
    <t>Podpora ekologické výchovy a osvěty</t>
  </si>
  <si>
    <t xml:space="preserve">Podpora ochrany přírody a krajiny </t>
  </si>
  <si>
    <t xml:space="preserve">Podpora retence vody v krajině        </t>
  </si>
  <si>
    <t xml:space="preserve">Podpora ekologické výchovy a osvěty </t>
  </si>
  <si>
    <t xml:space="preserve">Podpora ochrany přírody a krajiny     </t>
  </si>
  <si>
    <t xml:space="preserve">Podpora retence vody v krajině    </t>
  </si>
  <si>
    <t xml:space="preserve">Podpora ozdrav.a rekond.pobytů pro ZTP občany </t>
  </si>
  <si>
    <t xml:space="preserve">Podpora preventivních a léčebných projektů     </t>
  </si>
  <si>
    <t xml:space="preserve">Podpora primární péče </t>
  </si>
  <si>
    <t>2024 Modernizace a rozšíření kompostáren Jilemnicko</t>
  </si>
  <si>
    <t>2024 Revitalizace Doubského potoka, Mikroregion Císařský kámen</t>
  </si>
  <si>
    <t>Výstavba a obnova infrastruktury-spoluúčast kraje</t>
  </si>
  <si>
    <t xml:space="preserve">Program vodohospodářských akcí </t>
  </si>
  <si>
    <t xml:space="preserve">Program spolufinancování (FOV)   </t>
  </si>
  <si>
    <t>VHS Turnov - vodojemy,VHS Turnov</t>
  </si>
  <si>
    <t xml:space="preserve">Program spolufinancování (FOV)     </t>
  </si>
  <si>
    <t xml:space="preserve">Výstavba a obnova infrastruktury-spoluúčast kraje </t>
  </si>
  <si>
    <t xml:space="preserve">Program pro poskyt.dotací na hospodaření v lesích </t>
  </si>
  <si>
    <t>Kulturní aktivity v Libereckém kraji</t>
  </si>
  <si>
    <t>Vzdělání pro seniory</t>
  </si>
  <si>
    <t>Systémová podpora vzdělávání žáků</t>
  </si>
  <si>
    <t>Podpora zajištění plánování sociálních služeb</t>
  </si>
  <si>
    <t>Mníšek - příspěvek na opravu objízdných tras</t>
  </si>
  <si>
    <t>Oldřichov v Hájích - příspěvek na opravu objízd.tras</t>
  </si>
  <si>
    <t>Kam.Šenov-Studie proved.terén.cyklist.Šenov-Prácheň</t>
  </si>
  <si>
    <t>Podpora dopravní výchovy - DDH</t>
  </si>
  <si>
    <t>Podpora jednotek SDH</t>
  </si>
  <si>
    <t>Brána Trojzemí, po.- Hrádecký divadelní podzim 2025</t>
  </si>
  <si>
    <t>Rekonstrukce kulturního domu - 1.etapa Všelibice</t>
  </si>
  <si>
    <t>Oprava požární nádrže v Havlovicích-Kobyly</t>
  </si>
  <si>
    <t>Zlatá poplenice - ocenění</t>
  </si>
  <si>
    <t>Výše transferů schválených zastupitelstvem 
k 31. 12. 2025</t>
  </si>
  <si>
    <t>Výše skutečně poskytnutých transferů k 31. 12. 2025</t>
  </si>
  <si>
    <t>SML - Revializace příručního skladu MIC</t>
  </si>
  <si>
    <t>Město Osečná - Revit.veř.prostr.v Lázních Kundratice</t>
  </si>
  <si>
    <t>Město Hejnice - Modernizace a vybavení TIC</t>
  </si>
  <si>
    <t>Podpora zvýšení bezpečnosti provozu na pozemních komunikacích</t>
  </si>
  <si>
    <t>dlouhodobé přijaté půjčené prostředky</t>
  </si>
  <si>
    <t>* zůstatek finančních prostředků na účtu Sociálního fondu kraje z roku 2025 byl v roce 2026 zapojen ke krytí výdajové kapitoly 92515 - Sociálního fondu kraje ve výši 11.146,09 tis. Kč rozpočtovým opatřením  č. 80/26</t>
  </si>
  <si>
    <t>dofinancování přídělu ze ZBÚ za rok 2024</t>
  </si>
  <si>
    <t>* zůstatek finančních prostředků na účtu Dotačního fondu kraje z roku 2025 byl v roce 2026 zapojen ke krytí výdajové kapitoly 926 - Dotační fond v celkové výši 124.885,47 tis. Kč rozpočtovými opatřeními č. 7/26, 16/26, 39/26, 42/26, 44/26, 52/26, 66/26, 76/26, 80/26</t>
  </si>
  <si>
    <t>zůstatek účtu KF k 31.12.2025</t>
  </si>
  <si>
    <t>neinvestiční transfery dle zákona o stát. rozpočtu</t>
  </si>
  <si>
    <t xml:space="preserve">č e r v e n   2 0 2 6 </t>
  </si>
  <si>
    <t>Domov důchodců Jablonecké Paseky</t>
  </si>
  <si>
    <t>podíl kraje na dani z příjmů fyzických osob z podnikání</t>
  </si>
  <si>
    <t>1158/26/RK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</si>
</sst>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č_-;\-* #,##0.00\ _K_č_-;_-* &quot;-&quot;??\ _K_č_-;_-@_-"/>
    <numFmt numFmtId="165" formatCode="#,##0.0"/>
    <numFmt numFmtId="166" formatCode="#,##0.000"/>
    <numFmt numFmtId="167" formatCode="#,##0.00000"/>
    <numFmt numFmtId="168" formatCode="#,##0.00_ ;[Red]\-#,##0.00\ "/>
    <numFmt numFmtId="169" formatCode="0.000000"/>
    <numFmt numFmtId="170" formatCode="0.00000"/>
    <numFmt numFmtId="171" formatCode="_-* #,##0.00\ _K_č_-;\-* #,##0.00\ _K_č_-;_-* \-??\ _K_č_-;_-@_-"/>
    <numFmt numFmtId="172" formatCode="#,##0.00000_ ;[Red]\-#,##0.00000\ "/>
  </numFmts>
  <fonts count="1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2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9"/>
      <color indexed="8"/>
      <name val="Arial"/>
      <family val="2"/>
      <charset val="238"/>
    </font>
    <font>
      <b/>
      <sz val="14"/>
      <name val="Arial CE"/>
      <charset val="238"/>
    </font>
    <font>
      <sz val="9"/>
      <name val="Arial CE"/>
      <family val="2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Arial"/>
      <family val="2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theme="9" tint="-0.499984740745262"/>
      <name val="Arial"/>
      <family val="2"/>
      <charset val="238"/>
    </font>
    <font>
      <sz val="8"/>
      <color theme="3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theme="8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8"/>
      <color indexed="12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3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 CE"/>
      <family val="2"/>
      <charset val="238"/>
    </font>
    <font>
      <b/>
      <sz val="8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 CE"/>
      <charset val="238"/>
    </font>
    <font>
      <sz val="8"/>
      <name val="Arial CE"/>
      <charset val="238"/>
    </font>
    <font>
      <b/>
      <sz val="9"/>
      <color theme="3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2"/>
      <color rgb="FF00B050"/>
      <name val="Times New Roman"/>
      <family val="1"/>
      <charset val="238"/>
    </font>
    <font>
      <sz val="9"/>
      <color rgb="FF333333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9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1F0C8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63">
    <xf numFmtId="0" fontId="0" fillId="0" borderId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43" fillId="0" borderId="1" applyNumberFormat="0" applyFill="0" applyAlignment="0" applyProtection="0"/>
    <xf numFmtId="0" fontId="71" fillId="0" borderId="88" applyNumberFormat="0" applyFill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72" fillId="35" borderId="0" applyNumberFormat="0" applyBorder="0" applyAlignment="0" applyProtection="0"/>
    <xf numFmtId="0" fontId="44" fillId="6" borderId="2" applyNumberFormat="0" applyAlignment="0" applyProtection="0"/>
    <xf numFmtId="0" fontId="73" fillId="36" borderId="89" applyNumberFormat="0" applyAlignment="0" applyProtection="0"/>
    <xf numFmtId="0" fontId="45" fillId="0" borderId="3" applyNumberFormat="0" applyFill="0" applyAlignment="0" applyProtection="0"/>
    <xf numFmtId="0" fontId="74" fillId="0" borderId="90" applyNumberFormat="0" applyFill="0" applyAlignment="0" applyProtection="0"/>
    <xf numFmtId="0" fontId="46" fillId="0" borderId="4" applyNumberFormat="0" applyFill="0" applyAlignment="0" applyProtection="0"/>
    <xf numFmtId="0" fontId="75" fillId="0" borderId="91" applyNumberFormat="0" applyFill="0" applyAlignment="0" applyProtection="0"/>
    <xf numFmtId="0" fontId="47" fillId="0" borderId="5" applyNumberFormat="0" applyFill="0" applyAlignment="0" applyProtection="0"/>
    <xf numFmtId="0" fontId="76" fillId="0" borderId="92" applyNumberFormat="0" applyFill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78" fillId="37" borderId="0" applyNumberFormat="0" applyBorder="0" applyAlignment="0" applyProtection="0"/>
    <xf numFmtId="0" fontId="27" fillId="0" borderId="0"/>
    <xf numFmtId="0" fontId="69" fillId="0" borderId="0"/>
    <xf numFmtId="0" fontId="68" fillId="0" borderId="0"/>
    <xf numFmtId="0" fontId="27" fillId="0" borderId="0"/>
    <xf numFmtId="0" fontId="69" fillId="0" borderId="0"/>
    <xf numFmtId="0" fontId="69" fillId="0" borderId="0"/>
    <xf numFmtId="0" fontId="27" fillId="0" borderId="0"/>
    <xf numFmtId="0" fontId="27" fillId="0" borderId="0"/>
    <xf numFmtId="0" fontId="34" fillId="0" borderId="0"/>
    <xf numFmtId="0" fontId="41" fillId="0" borderId="0"/>
    <xf numFmtId="0" fontId="27" fillId="0" borderId="0"/>
    <xf numFmtId="0" fontId="34" fillId="0" borderId="0"/>
    <xf numFmtId="0" fontId="27" fillId="8" borderId="6" applyNumberFormat="0" applyFont="0" applyAlignment="0" applyProtection="0"/>
    <xf numFmtId="0" fontId="69" fillId="38" borderId="93" applyNumberFormat="0" applyFont="0" applyAlignment="0" applyProtection="0"/>
    <xf numFmtId="9" fontId="34" fillId="0" borderId="0" applyFont="0" applyFill="0" applyBorder="0" applyAlignment="0" applyProtection="0"/>
    <xf numFmtId="0" fontId="50" fillId="0" borderId="7" applyNumberFormat="0" applyFill="0" applyAlignment="0" applyProtection="0"/>
    <xf numFmtId="0" fontId="79" fillId="0" borderId="94" applyNumberFormat="0" applyFill="0" applyAlignment="0" applyProtection="0"/>
    <xf numFmtId="0" fontId="57" fillId="9" borderId="0">
      <alignment horizontal="left" vertical="center"/>
    </xf>
    <xf numFmtId="0" fontId="51" fillId="2" borderId="0" applyNumberFormat="0" applyBorder="0" applyAlignment="0" applyProtection="0"/>
    <xf numFmtId="0" fontId="80" fillId="39" borderId="0" applyNumberFormat="0" applyBorder="0" applyAlignment="0" applyProtection="0"/>
    <xf numFmtId="0" fontId="5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3" fillId="3" borderId="8" applyNumberFormat="0" applyAlignment="0" applyProtection="0"/>
    <xf numFmtId="0" fontId="82" fillId="40" borderId="95" applyNumberFormat="0" applyAlignment="0" applyProtection="0"/>
    <xf numFmtId="0" fontId="54" fillId="10" borderId="8" applyNumberFormat="0" applyAlignment="0" applyProtection="0"/>
    <xf numFmtId="0" fontId="83" fillId="41" borderId="95" applyNumberFormat="0" applyAlignment="0" applyProtection="0"/>
    <xf numFmtId="0" fontId="55" fillId="10" borderId="9" applyNumberFormat="0" applyAlignment="0" applyProtection="0"/>
    <xf numFmtId="0" fontId="84" fillId="41" borderId="96" applyNumberFormat="0" applyAlignment="0" applyProtection="0"/>
    <xf numFmtId="0" fontId="5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70" fillId="42" borderId="0" applyNumberFormat="0" applyBorder="0" applyAlignment="0" applyProtection="0"/>
    <xf numFmtId="0" fontId="42" fillId="12" borderId="0" applyNumberFormat="0" applyBorder="0" applyAlignment="0" applyProtection="0"/>
    <xf numFmtId="0" fontId="70" fillId="43" borderId="0" applyNumberFormat="0" applyBorder="0" applyAlignment="0" applyProtection="0"/>
    <xf numFmtId="0" fontId="42" fillId="13" borderId="0" applyNumberFormat="0" applyBorder="0" applyAlignment="0" applyProtection="0"/>
    <xf numFmtId="0" fontId="70" fillId="44" borderId="0" applyNumberFormat="0" applyBorder="0" applyAlignment="0" applyProtection="0"/>
    <xf numFmtId="0" fontId="42" fillId="4" borderId="0" applyNumberFormat="0" applyBorder="0" applyAlignment="0" applyProtection="0"/>
    <xf numFmtId="0" fontId="70" fillId="45" borderId="0" applyNumberFormat="0" applyBorder="0" applyAlignment="0" applyProtection="0"/>
    <xf numFmtId="0" fontId="42" fillId="5" borderId="0" applyNumberFormat="0" applyBorder="0" applyAlignment="0" applyProtection="0"/>
    <xf numFmtId="0" fontId="70" fillId="46" borderId="0" applyNumberFormat="0" applyBorder="0" applyAlignment="0" applyProtection="0"/>
    <xf numFmtId="0" fontId="42" fillId="14" borderId="0" applyNumberFormat="0" applyBorder="0" applyAlignment="0" applyProtection="0"/>
    <xf numFmtId="0" fontId="70" fillId="47" borderId="0" applyNumberFormat="0" applyBorder="0" applyAlignment="0" applyProtection="0"/>
    <xf numFmtId="0" fontId="23" fillId="0" borderId="0"/>
    <xf numFmtId="0" fontId="22" fillId="0" borderId="0"/>
    <xf numFmtId="0" fontId="72" fillId="35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1" fillId="29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30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31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32" borderId="0" applyNumberFormat="0" applyBorder="0" applyAlignment="0" applyProtection="0"/>
    <xf numFmtId="0" fontId="21" fillId="21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21" fillId="34" borderId="0" applyNumberFormat="0" applyBorder="0" applyAlignment="0" applyProtection="0"/>
    <xf numFmtId="0" fontId="21" fillId="0" borderId="0"/>
    <xf numFmtId="0" fontId="100" fillId="0" borderId="0" applyNumberFormat="0" applyFill="0" applyBorder="0" applyAlignment="0" applyProtection="0"/>
    <xf numFmtId="0" fontId="101" fillId="37" borderId="0" applyNumberFormat="0" applyBorder="0" applyAlignment="0" applyProtection="0"/>
    <xf numFmtId="0" fontId="21" fillId="38" borderId="93" applyNumberFormat="0" applyFont="0" applyAlignment="0" applyProtection="0"/>
    <xf numFmtId="0" fontId="21" fillId="0" borderId="0"/>
    <xf numFmtId="0" fontId="21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23" fillId="0" borderId="0"/>
    <xf numFmtId="0" fontId="15" fillId="0" borderId="0"/>
    <xf numFmtId="0" fontId="107" fillId="0" borderId="0"/>
    <xf numFmtId="0" fontId="108" fillId="0" borderId="0"/>
    <xf numFmtId="164" fontId="1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5" fillId="0" borderId="0"/>
    <xf numFmtId="0" fontId="23" fillId="0" borderId="0"/>
    <xf numFmtId="0" fontId="15" fillId="38" borderId="93" applyNumberFormat="0" applyFont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41" fillId="65" borderId="0" applyNumberFormat="0" applyBorder="0" applyAlignment="0" applyProtection="0"/>
    <xf numFmtId="0" fontId="41" fillId="60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8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171" fontId="23" fillId="0" borderId="0" applyFill="0" applyBorder="0" applyAlignment="0" applyProtection="0"/>
    <xf numFmtId="171" fontId="23" fillId="0" borderId="0" applyFill="0" applyBorder="0" applyAlignment="0" applyProtection="0"/>
    <xf numFmtId="0" fontId="110" fillId="58" borderId="0" applyNumberFormat="0" applyBorder="0" applyAlignment="0" applyProtection="0"/>
    <xf numFmtId="0" fontId="44" fillId="71" borderId="2" applyNumberFormat="0" applyAlignment="0" applyProtection="0"/>
    <xf numFmtId="0" fontId="49" fillId="7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73" borderId="6" applyNumberFormat="0" applyAlignment="0" applyProtection="0"/>
    <xf numFmtId="0" fontId="51" fillId="59" borderId="0" applyNumberFormat="0" applyBorder="0" applyAlignment="0" applyProtection="0"/>
    <xf numFmtId="0" fontId="53" fillId="62" borderId="8" applyNumberFormat="0" applyAlignment="0" applyProtection="0"/>
    <xf numFmtId="0" fontId="54" fillId="74" borderId="8" applyNumberFormat="0" applyAlignment="0" applyProtection="0"/>
    <xf numFmtId="0" fontId="55" fillId="74" borderId="9" applyNumberFormat="0" applyAlignment="0" applyProtection="0"/>
    <xf numFmtId="0" fontId="42" fillId="75" borderId="0" applyNumberFormat="0" applyBorder="0" applyAlignment="0" applyProtection="0"/>
    <xf numFmtId="0" fontId="42" fillId="76" borderId="0" applyNumberFormat="0" applyBorder="0" applyAlignment="0" applyProtection="0"/>
    <xf numFmtId="0" fontId="42" fillId="77" borderId="0" applyNumberFormat="0" applyBorder="0" applyAlignment="0" applyProtection="0"/>
    <xf numFmtId="0" fontId="42" fillId="68" borderId="0" applyNumberFormat="0" applyBorder="0" applyAlignment="0" applyProtection="0"/>
    <xf numFmtId="0" fontId="42" fillId="69" borderId="0" applyNumberFormat="0" applyBorder="0" applyAlignment="0" applyProtection="0"/>
    <xf numFmtId="0" fontId="42" fillId="78" borderId="0" applyNumberFormat="0" applyBorder="0" applyAlignment="0" applyProtection="0"/>
    <xf numFmtId="0" fontId="23" fillId="0" borderId="0"/>
    <xf numFmtId="0" fontId="23" fillId="0" borderId="0"/>
    <xf numFmtId="171" fontId="23" fillId="0" borderId="0" applyFill="0" applyBorder="0" applyAlignment="0" applyProtection="0"/>
    <xf numFmtId="171" fontId="23" fillId="0" borderId="0" applyFill="0" applyBorder="0" applyAlignment="0" applyProtection="0"/>
    <xf numFmtId="0" fontId="23" fillId="73" borderId="6" applyNumberFormat="0" applyAlignment="0" applyProtection="0"/>
    <xf numFmtId="0" fontId="13" fillId="0" borderId="0"/>
    <xf numFmtId="0" fontId="23" fillId="0" borderId="0">
      <alignment wrapText="1"/>
    </xf>
    <xf numFmtId="0" fontId="23" fillId="0" borderId="0">
      <alignment wrapText="1"/>
    </xf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12" fillId="0" borderId="0"/>
    <xf numFmtId="0" fontId="11" fillId="0" borderId="0"/>
    <xf numFmtId="0" fontId="11" fillId="38" borderId="93" applyNumberFormat="0" applyFont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1" fillId="3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7" borderId="0" applyNumberFormat="0" applyBorder="0" applyAlignment="0" applyProtection="0"/>
    <xf numFmtId="0" fontId="11" fillId="33" borderId="0" applyNumberFormat="0" applyBorder="0" applyAlignment="0" applyProtection="0"/>
    <xf numFmtId="0" fontId="11" fillId="22" borderId="0" applyNumberFormat="0" applyBorder="0" applyAlignment="0" applyProtection="0"/>
    <xf numFmtId="0" fontId="11" fillId="28" borderId="0" applyNumberFormat="0" applyBorder="0" applyAlignment="0" applyProtection="0"/>
    <xf numFmtId="0" fontId="11" fillId="34" borderId="0" applyNumberFormat="0" applyBorder="0" applyAlignment="0" applyProtection="0"/>
    <xf numFmtId="0" fontId="23" fillId="0" borderId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3" fillId="0" borderId="1" applyNumberFormat="0" applyFill="0" applyAlignment="0" applyProtection="0"/>
    <xf numFmtId="0" fontId="44" fillId="6" borderId="2" applyNumberFormat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11" fillId="0" borderId="0"/>
    <xf numFmtId="0" fontId="23" fillId="0" borderId="0"/>
    <xf numFmtId="0" fontId="11" fillId="0" borderId="0"/>
    <xf numFmtId="0" fontId="11" fillId="0" borderId="0"/>
    <xf numFmtId="0" fontId="23" fillId="8" borderId="6" applyNumberFormat="0" applyFont="0" applyAlignment="0" applyProtection="0"/>
    <xf numFmtId="0" fontId="11" fillId="38" borderId="93" applyNumberFormat="0" applyFont="0" applyAlignment="0" applyProtection="0"/>
    <xf numFmtId="0" fontId="50" fillId="0" borderId="7" applyNumberFormat="0" applyFill="0" applyAlignment="0" applyProtection="0"/>
    <xf numFmtId="0" fontId="51" fillId="2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3" borderId="8" applyNumberFormat="0" applyAlignment="0" applyProtection="0"/>
    <xf numFmtId="0" fontId="54" fillId="10" borderId="8" applyNumberFormat="0" applyAlignment="0" applyProtection="0"/>
    <xf numFmtId="0" fontId="55" fillId="10" borderId="9" applyNumberFormat="0" applyAlignment="0" applyProtection="0"/>
    <xf numFmtId="0" fontId="56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14" borderId="0" applyNumberFormat="0" applyBorder="0" applyAlignment="0" applyProtection="0"/>
    <xf numFmtId="0" fontId="11" fillId="0" borderId="0"/>
    <xf numFmtId="0" fontId="11" fillId="0" borderId="0"/>
    <xf numFmtId="0" fontId="11" fillId="38" borderId="93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0" borderId="0"/>
    <xf numFmtId="0" fontId="11" fillId="38" borderId="93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38" borderId="93" applyNumberFormat="0" applyFont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9" fillId="29" borderId="0" applyNumberFormat="0" applyBorder="0" applyAlignment="0" applyProtection="0"/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30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32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33" borderId="0" applyNumberFormat="0" applyBorder="0" applyAlignment="0" applyProtection="0"/>
    <xf numFmtId="0" fontId="9" fillId="22" borderId="0" applyNumberFormat="0" applyBorder="0" applyAlignment="0" applyProtection="0"/>
    <xf numFmtId="0" fontId="9" fillId="28" borderId="0" applyNumberFormat="0" applyBorder="0" applyAlignment="0" applyProtection="0"/>
    <xf numFmtId="0" fontId="9" fillId="34" borderId="0" applyNumberFormat="0" applyBorder="0" applyAlignment="0" applyProtection="0"/>
    <xf numFmtId="0" fontId="77" fillId="0" borderId="0" applyNumberFormat="0" applyFill="0" applyBorder="0" applyAlignment="0" applyProtection="0"/>
    <xf numFmtId="0" fontId="78" fillId="37" borderId="0" applyNumberFormat="0" applyBorder="0" applyAlignment="0" applyProtection="0"/>
    <xf numFmtId="0" fontId="54" fillId="10" borderId="8" applyNumberFormat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53" fillId="3" borderId="8" applyNumberFormat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55" fillId="10" borderId="9" applyNumberFormat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34" fillId="0" borderId="0"/>
    <xf numFmtId="0" fontId="9" fillId="0" borderId="0"/>
    <xf numFmtId="0" fontId="23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41" fillId="82" borderId="0" applyNumberFormat="0" applyBorder="0" applyAlignment="0" applyProtection="0"/>
    <xf numFmtId="0" fontId="41" fillId="82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41" fillId="83" borderId="0" applyNumberFormat="0" applyBorder="0" applyAlignment="0" applyProtection="0"/>
    <xf numFmtId="0" fontId="41" fillId="8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41" fillId="84" borderId="0" applyNumberFormat="0" applyBorder="0" applyAlignment="0" applyProtection="0"/>
    <xf numFmtId="0" fontId="41" fillId="8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41" fillId="85" borderId="0" applyNumberFormat="0" applyBorder="0" applyAlignment="0" applyProtection="0"/>
    <xf numFmtId="0" fontId="41" fillId="8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41" fillId="86" borderId="0" applyNumberFormat="0" applyBorder="0" applyAlignment="0" applyProtection="0"/>
    <xf numFmtId="0" fontId="41" fillId="86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41" fillId="87" borderId="0" applyNumberFormat="0" applyBorder="0" applyAlignment="0" applyProtection="0"/>
    <xf numFmtId="0" fontId="41" fillId="87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41" fillId="88" borderId="0" applyNumberFormat="0" applyBorder="0" applyAlignment="0" applyProtection="0"/>
    <xf numFmtId="0" fontId="41" fillId="8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41" fillId="84" borderId="0" applyNumberFormat="0" applyBorder="0" applyAlignment="0" applyProtection="0"/>
    <xf numFmtId="0" fontId="41" fillId="8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41" fillId="86" borderId="0" applyNumberFormat="0" applyBorder="0" applyAlignment="0" applyProtection="0"/>
    <xf numFmtId="0" fontId="41" fillId="8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41" fillId="89" borderId="0" applyNumberFormat="0" applyBorder="0" applyAlignment="0" applyProtection="0"/>
    <xf numFmtId="0" fontId="41" fillId="89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70" fillId="29" borderId="0" applyNumberFormat="0" applyBorder="0" applyAlignment="0" applyProtection="0"/>
    <xf numFmtId="0" fontId="42" fillId="87" borderId="0" applyNumberFormat="0" applyBorder="0" applyAlignment="0" applyProtection="0"/>
    <xf numFmtId="0" fontId="42" fillId="87" borderId="0" applyNumberFormat="0" applyBorder="0" applyAlignment="0" applyProtection="0"/>
    <xf numFmtId="0" fontId="70" fillId="30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70" fillId="31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70" fillId="32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70" fillId="33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70" fillId="34" borderId="0" applyNumberFormat="0" applyBorder="0" applyAlignment="0" applyProtection="0"/>
    <xf numFmtId="0" fontId="43" fillId="0" borderId="1" applyNumberFormat="0" applyFill="0" applyAlignment="0" applyProtection="0"/>
    <xf numFmtId="0" fontId="71" fillId="0" borderId="88" applyNumberFormat="0" applyFill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10" fillId="83" borderId="0" applyNumberFormat="0" applyBorder="0" applyAlignment="0" applyProtection="0"/>
    <xf numFmtId="0" fontId="110" fillId="83" borderId="0" applyNumberFormat="0" applyBorder="0" applyAlignment="0" applyProtection="0"/>
    <xf numFmtId="0" fontId="72" fillId="35" borderId="0" applyNumberFormat="0" applyBorder="0" applyAlignment="0" applyProtection="0"/>
    <xf numFmtId="0" fontId="44" fillId="6" borderId="2" applyNumberFormat="0" applyAlignment="0" applyProtection="0"/>
    <xf numFmtId="0" fontId="44" fillId="6" borderId="2" applyNumberFormat="0" applyAlignment="0" applyProtection="0"/>
    <xf numFmtId="0" fontId="73" fillId="36" borderId="89" applyNumberFormat="0" applyAlignment="0" applyProtection="0"/>
    <xf numFmtId="0" fontId="45" fillId="0" borderId="3" applyNumberFormat="0" applyFill="0" applyAlignment="0" applyProtection="0"/>
    <xf numFmtId="0" fontId="74" fillId="0" borderId="90" applyNumberFormat="0" applyFill="0" applyAlignment="0" applyProtection="0"/>
    <xf numFmtId="0" fontId="46" fillId="0" borderId="4" applyNumberFormat="0" applyFill="0" applyAlignment="0" applyProtection="0"/>
    <xf numFmtId="0" fontId="75" fillId="0" borderId="91" applyNumberFormat="0" applyFill="0" applyAlignment="0" applyProtection="0"/>
    <xf numFmtId="0" fontId="47" fillId="0" borderId="5" applyNumberFormat="0" applyFill="0" applyAlignment="0" applyProtection="0"/>
    <xf numFmtId="0" fontId="76" fillId="0" borderId="92" applyNumberFormat="0" applyFill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78" fillId="37" borderId="0" applyNumberFormat="0" applyBorder="0" applyAlignment="0" applyProtection="0"/>
    <xf numFmtId="0" fontId="10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34" fillId="0" borderId="0"/>
    <xf numFmtId="0" fontId="34" fillId="0" borderId="0"/>
    <xf numFmtId="0" fontId="9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41" fillId="8" borderId="6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9" fillId="38" borderId="93" applyNumberFormat="0" applyFont="0" applyAlignment="0" applyProtection="0"/>
    <xf numFmtId="0" fontId="50" fillId="0" borderId="7" applyNumberFormat="0" applyFill="0" applyAlignment="0" applyProtection="0"/>
    <xf numFmtId="0" fontId="79" fillId="0" borderId="94" applyNumberFormat="0" applyFill="0" applyAlignment="0" applyProtection="0"/>
    <xf numFmtId="0" fontId="34" fillId="0" borderId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80" fillId="39" borderId="0" applyNumberFormat="0" applyBorder="0" applyAlignment="0" applyProtection="0"/>
    <xf numFmtId="0" fontId="5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3" fillId="3" borderId="8" applyNumberFormat="0" applyAlignment="0" applyProtection="0"/>
    <xf numFmtId="0" fontId="53" fillId="3" borderId="8" applyNumberFormat="0" applyAlignment="0" applyProtection="0"/>
    <xf numFmtId="0" fontId="82" fillId="40" borderId="95" applyNumberFormat="0" applyAlignment="0" applyProtection="0"/>
    <xf numFmtId="0" fontId="54" fillId="10" borderId="8" applyNumberFormat="0" applyAlignment="0" applyProtection="0"/>
    <xf numFmtId="0" fontId="54" fillId="10" borderId="8" applyNumberFormat="0" applyAlignment="0" applyProtection="0"/>
    <xf numFmtId="0" fontId="83" fillId="41" borderId="95" applyNumberFormat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0" fontId="84" fillId="41" borderId="96" applyNumberFormat="0" applyAlignment="0" applyProtection="0"/>
    <xf numFmtId="0" fontId="5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70" fillId="4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70" fillId="4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70" fillId="4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70" fillId="4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70" fillId="46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70" fillId="47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3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77" fillId="0" borderId="0" applyNumberFormat="0" applyFill="0" applyBorder="0" applyAlignment="0" applyProtection="0"/>
    <xf numFmtId="0" fontId="78" fillId="37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9" fillId="0" borderId="0"/>
    <xf numFmtId="0" fontId="77" fillId="0" borderId="0" applyNumberFormat="0" applyFill="0" applyBorder="0" applyAlignment="0" applyProtection="0"/>
    <xf numFmtId="0" fontId="78" fillId="37" borderId="0" applyNumberFormat="0" applyBorder="0" applyAlignment="0" applyProtection="0"/>
    <xf numFmtId="0" fontId="9" fillId="38" borderId="93" applyNumberFormat="0" applyFont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70" fillId="29" borderId="0" applyNumberFormat="0" applyBorder="0" applyAlignment="0" applyProtection="0"/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70" fillId="30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70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70" fillId="32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70" fillId="33" borderId="0" applyNumberFormat="0" applyBorder="0" applyAlignment="0" applyProtection="0"/>
    <xf numFmtId="0" fontId="9" fillId="22" borderId="0" applyNumberFormat="0" applyBorder="0" applyAlignment="0" applyProtection="0"/>
    <xf numFmtId="0" fontId="9" fillId="28" borderId="0" applyNumberFormat="0" applyBorder="0" applyAlignment="0" applyProtection="0"/>
    <xf numFmtId="0" fontId="70" fillId="34" borderId="0" applyNumberFormat="0" applyBorder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1" fillId="8" borderId="6" applyNumberFormat="0" applyFont="0" applyAlignment="0" applyProtection="0"/>
    <xf numFmtId="0" fontId="53" fillId="3" borderId="8" applyNumberFormat="0" applyAlignment="0" applyProtection="0"/>
    <xf numFmtId="0" fontId="53" fillId="3" borderId="8" applyNumberFormat="0" applyAlignment="0" applyProtection="0"/>
    <xf numFmtId="0" fontId="54" fillId="10" borderId="8" applyNumberFormat="0" applyAlignment="0" applyProtection="0"/>
    <xf numFmtId="0" fontId="54" fillId="10" borderId="8" applyNumberFormat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9" fontId="9" fillId="0" borderId="0" applyFont="0" applyFill="0" applyBorder="0" applyAlignment="0" applyProtection="0"/>
    <xf numFmtId="0" fontId="23" fillId="0" borderId="0"/>
    <xf numFmtId="0" fontId="23" fillId="0" borderId="0"/>
    <xf numFmtId="0" fontId="77" fillId="0" borderId="0" applyNumberFormat="0" applyFill="0" applyBorder="0" applyAlignment="0" applyProtection="0"/>
    <xf numFmtId="0" fontId="78" fillId="37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23" fillId="0" borderId="0"/>
    <xf numFmtId="0" fontId="23" fillId="0" borderId="0"/>
    <xf numFmtId="0" fontId="9" fillId="0" borderId="0"/>
    <xf numFmtId="0" fontId="9" fillId="38" borderId="93" applyNumberFormat="0" applyFont="0" applyAlignment="0" applyProtection="0"/>
    <xf numFmtId="0" fontId="43" fillId="0" borderId="1" applyNumberFormat="0" applyFill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0" fontId="54" fillId="10" borderId="8" applyNumberFormat="0" applyAlignment="0" applyProtection="0"/>
    <xf numFmtId="0" fontId="54" fillId="10" borderId="8" applyNumberFormat="0" applyAlignment="0" applyProtection="0"/>
    <xf numFmtId="0" fontId="53" fillId="3" borderId="8" applyNumberFormat="0" applyAlignment="0" applyProtection="0"/>
    <xf numFmtId="0" fontId="53" fillId="3" borderId="8" applyNumberFormat="0" applyAlignment="0" applyProtection="0"/>
    <xf numFmtId="0" fontId="41" fillId="8" borderId="6" applyNumberFormat="0" applyFont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1" fillId="8" borderId="6" applyNumberFormat="0" applyFont="0" applyAlignment="0" applyProtection="0"/>
    <xf numFmtId="0" fontId="53" fillId="3" borderId="8" applyNumberFormat="0" applyAlignment="0" applyProtection="0"/>
    <xf numFmtId="0" fontId="53" fillId="3" borderId="8" applyNumberFormat="0" applyAlignment="0" applyProtection="0"/>
    <xf numFmtId="0" fontId="54" fillId="10" borderId="8" applyNumberFormat="0" applyAlignment="0" applyProtection="0"/>
    <xf numFmtId="0" fontId="54" fillId="10" borderId="8" applyNumberFormat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0" fontId="54" fillId="10" borderId="8" applyNumberFormat="0" applyAlignment="0" applyProtection="0"/>
    <xf numFmtId="0" fontId="53" fillId="3" borderId="8" applyNumberFormat="0" applyAlignment="0" applyProtection="0"/>
    <xf numFmtId="0" fontId="41" fillId="8" borderId="6" applyNumberFormat="0" applyFont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3" fillId="0" borderId="1" applyNumberFormat="0" applyFill="0" applyAlignment="0" applyProtection="0"/>
    <xf numFmtId="0" fontId="41" fillId="8" borderId="6" applyNumberFormat="0" applyFont="0" applyAlignment="0" applyProtection="0"/>
    <xf numFmtId="0" fontId="53" fillId="3" borderId="8" applyNumberFormat="0" applyAlignment="0" applyProtection="0"/>
    <xf numFmtId="0" fontId="53" fillId="3" borderId="8" applyNumberFormat="0" applyAlignment="0" applyProtection="0"/>
    <xf numFmtId="0" fontId="54" fillId="10" borderId="8" applyNumberFormat="0" applyAlignment="0" applyProtection="0"/>
    <xf numFmtId="0" fontId="54" fillId="10" borderId="8" applyNumberFormat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0" fontId="55" fillId="10" borderId="9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" fillId="0" borderId="0"/>
    <xf numFmtId="0" fontId="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93" applyNumberFormat="0" applyFont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7" fillId="29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7" fillId="30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31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32" borderId="0" applyNumberFormat="0" applyBorder="0" applyAlignment="0" applyProtection="0"/>
    <xf numFmtId="0" fontId="7" fillId="21" borderId="0" applyNumberFormat="0" applyBorder="0" applyAlignment="0" applyProtection="0"/>
    <xf numFmtId="0" fontId="7" fillId="27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22" borderId="0" applyNumberFormat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23" fillId="0" borderId="0"/>
    <xf numFmtId="0" fontId="134" fillId="0" borderId="0"/>
    <xf numFmtId="0" fontId="134" fillId="0" borderId="0"/>
  </cellStyleXfs>
  <cellXfs count="1438">
    <xf numFmtId="0" fontId="0" fillId="0" borderId="0" xfId="0"/>
    <xf numFmtId="0" fontId="26" fillId="0" borderId="1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5" fillId="0" borderId="0" xfId="51" applyFont="1"/>
    <xf numFmtId="0" fontId="40" fillId="0" borderId="0" xfId="0" applyFont="1"/>
    <xf numFmtId="0" fontId="27" fillId="0" borderId="0" xfId="0" applyFont="1"/>
    <xf numFmtId="0" fontId="58" fillId="0" borderId="0" xfId="49" applyFont="1"/>
    <xf numFmtId="0" fontId="88" fillId="0" borderId="0" xfId="0" applyFont="1"/>
    <xf numFmtId="10" fontId="30" fillId="0" borderId="37" xfId="40" applyNumberFormat="1" applyFont="1" applyBorder="1" applyAlignment="1">
      <alignment vertical="center"/>
    </xf>
    <xf numFmtId="4" fontId="30" fillId="0" borderId="50" xfId="40" applyNumberFormat="1" applyFont="1" applyBorder="1" applyAlignment="1">
      <alignment vertical="center"/>
    </xf>
    <xf numFmtId="4" fontId="30" fillId="0" borderId="14" xfId="40" applyNumberFormat="1" applyFont="1" applyBorder="1" applyAlignment="1">
      <alignment vertical="center"/>
    </xf>
    <xf numFmtId="0" fontId="30" fillId="0" borderId="23" xfId="40" applyFont="1" applyBorder="1" applyAlignment="1">
      <alignment vertical="center" wrapText="1"/>
    </xf>
    <xf numFmtId="10" fontId="30" fillId="0" borderId="37" xfId="40" applyNumberFormat="1" applyFont="1" applyBorder="1" applyAlignment="1">
      <alignment horizontal="center" vertical="center"/>
    </xf>
    <xf numFmtId="0" fontId="26" fillId="0" borderId="48" xfId="40" applyFont="1" applyBorder="1" applyAlignment="1">
      <alignment horizontal="center" vertical="center"/>
    </xf>
    <xf numFmtId="166" fontId="26" fillId="0" borderId="12" xfId="40" applyNumberFormat="1" applyFont="1" applyBorder="1" applyAlignment="1">
      <alignment horizontal="center" vertical="center"/>
    </xf>
    <xf numFmtId="166" fontId="26" fillId="0" borderId="10" xfId="40" applyNumberFormat="1" applyFont="1" applyBorder="1" applyAlignment="1">
      <alignment horizontal="center" vertical="center"/>
    </xf>
    <xf numFmtId="166" fontId="26" fillId="0" borderId="10" xfId="40" applyNumberFormat="1" applyFont="1" applyBorder="1" applyAlignment="1">
      <alignment horizontal="center" vertical="center" wrapText="1"/>
    </xf>
    <xf numFmtId="4" fontId="26" fillId="0" borderId="11" xfId="40" applyNumberFormat="1" applyFont="1" applyBorder="1" applyAlignment="1">
      <alignment horizontal="center" vertical="center"/>
    </xf>
    <xf numFmtId="4" fontId="29" fillId="48" borderId="39" xfId="4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7" fillId="0" borderId="0" xfId="43"/>
    <xf numFmtId="0" fontId="28" fillId="0" borderId="0" xfId="43" applyFont="1" applyAlignment="1">
      <alignment horizontal="center"/>
    </xf>
    <xf numFmtId="0" fontId="25" fillId="0" borderId="10" xfId="43" applyFont="1" applyBorder="1" applyAlignment="1">
      <alignment horizontal="center"/>
    </xf>
    <xf numFmtId="0" fontId="25" fillId="0" borderId="27" xfId="43" applyFont="1" applyBorder="1" applyAlignment="1">
      <alignment horizontal="center"/>
    </xf>
    <xf numFmtId="0" fontId="25" fillId="0" borderId="11" xfId="43" applyFont="1" applyBorder="1" applyAlignment="1">
      <alignment horizontal="center"/>
    </xf>
    <xf numFmtId="0" fontId="24" fillId="0" borderId="16" xfId="43" applyFont="1" applyBorder="1" applyAlignment="1">
      <alignment horizontal="left"/>
    </xf>
    <xf numFmtId="4" fontId="24" fillId="0" borderId="14" xfId="43" applyNumberFormat="1" applyFont="1" applyBorder="1" applyAlignment="1">
      <alignment horizontal="right"/>
    </xf>
    <xf numFmtId="4" fontId="24" fillId="0" borderId="15" xfId="43" applyNumberFormat="1" applyFont="1" applyBorder="1" applyAlignment="1">
      <alignment horizontal="right"/>
    </xf>
    <xf numFmtId="0" fontId="24" fillId="0" borderId="33" xfId="43" applyFont="1" applyBorder="1" applyAlignment="1">
      <alignment horizontal="center"/>
    </xf>
    <xf numFmtId="0" fontId="24" fillId="0" borderId="64" xfId="43" applyFont="1" applyBorder="1" applyAlignment="1">
      <alignment horizontal="left"/>
    </xf>
    <xf numFmtId="49" fontId="24" fillId="0" borderId="14" xfId="43" applyNumberFormat="1" applyFont="1" applyBorder="1" applyAlignment="1">
      <alignment horizontal="center"/>
    </xf>
    <xf numFmtId="4" fontId="24" fillId="0" borderId="14" xfId="43" applyNumberFormat="1" applyFont="1" applyBorder="1"/>
    <xf numFmtId="4" fontId="24" fillId="0" borderId="15" xfId="43" applyNumberFormat="1" applyFont="1" applyBorder="1"/>
    <xf numFmtId="0" fontId="25" fillId="0" borderId="27" xfId="43" applyFont="1" applyBorder="1"/>
    <xf numFmtId="4" fontId="25" fillId="0" borderId="10" xfId="43" applyNumberFormat="1" applyFont="1" applyBorder="1" applyAlignment="1">
      <alignment horizontal="right"/>
    </xf>
    <xf numFmtId="4" fontId="25" fillId="0" borderId="27" xfId="43" applyNumberFormat="1" applyFont="1" applyBorder="1" applyAlignment="1">
      <alignment horizontal="right"/>
    </xf>
    <xf numFmtId="4" fontId="25" fillId="0" borderId="11" xfId="43" applyNumberFormat="1" applyFont="1" applyBorder="1" applyAlignment="1">
      <alignment horizontal="right"/>
    </xf>
    <xf numFmtId="49" fontId="29" fillId="0" borderId="0" xfId="49" applyNumberFormat="1" applyFont="1" applyAlignment="1">
      <alignment horizontal="right"/>
    </xf>
    <xf numFmtId="0" fontId="62" fillId="0" borderId="0" xfId="0" applyFont="1"/>
    <xf numFmtId="0" fontId="24" fillId="0" borderId="0" xfId="51" applyFont="1"/>
    <xf numFmtId="0" fontId="26" fillId="0" borderId="0" xfId="51" applyFont="1"/>
    <xf numFmtId="4" fontId="24" fillId="0" borderId="0" xfId="51" applyNumberFormat="1" applyFont="1"/>
    <xf numFmtId="0" fontId="29" fillId="0" borderId="0" xfId="51" applyFont="1" applyAlignment="1">
      <alignment horizontal="center"/>
    </xf>
    <xf numFmtId="0" fontId="26" fillId="0" borderId="0" xfId="51" applyFont="1" applyAlignment="1">
      <alignment horizontal="center"/>
    </xf>
    <xf numFmtId="0" fontId="26" fillId="0" borderId="48" xfId="51" applyFont="1" applyBorder="1" applyAlignment="1">
      <alignment vertical="center"/>
    </xf>
    <xf numFmtId="0" fontId="24" fillId="0" borderId="30" xfId="51" applyFont="1" applyBorder="1" applyAlignment="1">
      <alignment vertical="center"/>
    </xf>
    <xf numFmtId="0" fontId="24" fillId="0" borderId="67" xfId="51" applyFont="1" applyBorder="1" applyAlignment="1">
      <alignment vertical="center"/>
    </xf>
    <xf numFmtId="0" fontId="26" fillId="0" borderId="10" xfId="51" applyFont="1" applyBorder="1" applyAlignment="1">
      <alignment horizontal="center" vertical="center"/>
    </xf>
    <xf numFmtId="0" fontId="26" fillId="0" borderId="67" xfId="51" applyFont="1" applyBorder="1" applyAlignment="1">
      <alignment horizontal="center" vertical="center"/>
    </xf>
    <xf numFmtId="0" fontId="27" fillId="0" borderId="0" xfId="51" applyFont="1"/>
    <xf numFmtId="0" fontId="24" fillId="0" borderId="50" xfId="51" applyFont="1" applyBorder="1" applyAlignment="1">
      <alignment vertical="center"/>
    </xf>
    <xf numFmtId="4" fontId="26" fillId="0" borderId="69" xfId="51" applyNumberFormat="1" applyFont="1" applyBorder="1" applyAlignment="1">
      <alignment horizontal="right" vertical="center"/>
    </xf>
    <xf numFmtId="0" fontId="26" fillId="0" borderId="48" xfId="51" applyFont="1" applyBorder="1" applyAlignment="1">
      <alignment horizontal="center" vertical="center"/>
    </xf>
    <xf numFmtId="0" fontId="24" fillId="0" borderId="58" xfId="51" applyFont="1" applyBorder="1" applyAlignment="1">
      <alignment vertical="center"/>
    </xf>
    <xf numFmtId="4" fontId="26" fillId="0" borderId="68" xfId="51" applyNumberFormat="1" applyFont="1" applyBorder="1" applyAlignment="1">
      <alignment horizontal="right" vertical="center"/>
    </xf>
    <xf numFmtId="0" fontId="27" fillId="0" borderId="0" xfId="51" applyFont="1" applyAlignment="1">
      <alignment horizontal="left" vertical="top" wrapText="1"/>
    </xf>
    <xf numFmtId="4" fontId="30" fillId="0" borderId="63" xfId="40" applyNumberFormat="1" applyFont="1" applyBorder="1" applyAlignment="1">
      <alignment vertical="center"/>
    </xf>
    <xf numFmtId="0" fontId="27" fillId="0" borderId="0" xfId="40" applyAlignment="1">
      <alignment vertical="center" wrapText="1"/>
    </xf>
    <xf numFmtId="49" fontId="29" fillId="0" borderId="0" xfId="51" applyNumberFormat="1" applyFont="1" applyAlignment="1">
      <alignment horizontal="right"/>
    </xf>
    <xf numFmtId="0" fontId="89" fillId="0" borderId="0" xfId="40" applyFont="1"/>
    <xf numFmtId="0" fontId="24" fillId="0" borderId="16" xfId="51" applyFont="1" applyBorder="1" applyAlignment="1">
      <alignment vertical="center"/>
    </xf>
    <xf numFmtId="0" fontId="24" fillId="0" borderId="45" xfId="51" applyFont="1" applyBorder="1" applyAlignment="1">
      <alignment vertical="center"/>
    </xf>
    <xf numFmtId="4" fontId="58" fillId="0" borderId="0" xfId="49" applyNumberFormat="1" applyFont="1"/>
    <xf numFmtId="0" fontId="30" fillId="0" borderId="0" xfId="49" applyFont="1"/>
    <xf numFmtId="4" fontId="30" fillId="0" borderId="0" xfId="49" applyNumberFormat="1" applyFont="1"/>
    <xf numFmtId="4" fontId="87" fillId="0" borderId="14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4" fontId="24" fillId="0" borderId="14" xfId="51" applyNumberFormat="1" applyFont="1" applyBorder="1" applyAlignment="1">
      <alignment vertical="center"/>
    </xf>
    <xf numFmtId="4" fontId="24" fillId="0" borderId="75" xfId="51" applyNumberFormat="1" applyFont="1" applyBorder="1" applyAlignment="1">
      <alignment horizontal="right" vertical="center"/>
    </xf>
    <xf numFmtId="0" fontId="27" fillId="0" borderId="0" xfId="51" applyFont="1" applyAlignment="1">
      <alignment vertical="center"/>
    </xf>
    <xf numFmtId="4" fontId="24" fillId="0" borderId="69" xfId="51" applyNumberFormat="1" applyFont="1" applyBorder="1" applyAlignment="1">
      <alignment horizontal="center" vertical="center"/>
    </xf>
    <xf numFmtId="4" fontId="24" fillId="0" borderId="0" xfId="51" applyNumberFormat="1" applyFont="1" applyAlignment="1">
      <alignment vertical="center"/>
    </xf>
    <xf numFmtId="4" fontId="26" fillId="0" borderId="52" xfId="51" applyNumberFormat="1" applyFont="1" applyBorder="1" applyAlignment="1">
      <alignment vertical="center"/>
    </xf>
    <xf numFmtId="0" fontId="25" fillId="0" borderId="0" xfId="49" applyFont="1" applyAlignment="1">
      <alignment horizontal="right" vertical="center"/>
    </xf>
    <xf numFmtId="0" fontId="26" fillId="0" borderId="0" xfId="49" applyFont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51" applyFont="1" applyBorder="1" applyAlignment="1">
      <alignment horizontal="left" vertical="center"/>
    </xf>
    <xf numFmtId="0" fontId="24" fillId="0" borderId="47" xfId="51" applyFont="1" applyBorder="1" applyAlignment="1">
      <alignment vertical="center"/>
    </xf>
    <xf numFmtId="4" fontId="24" fillId="0" borderId="0" xfId="109" applyNumberFormat="1" applyFont="1" applyAlignment="1">
      <alignment vertical="center" wrapText="1"/>
    </xf>
    <xf numFmtId="0" fontId="26" fillId="0" borderId="0" xfId="109" applyFont="1" applyAlignment="1">
      <alignment horizontal="center" vertical="center" wrapText="1"/>
    </xf>
    <xf numFmtId="0" fontId="23" fillId="0" borderId="0" xfId="111"/>
    <xf numFmtId="0" fontId="30" fillId="0" borderId="0" xfId="111" applyFont="1"/>
    <xf numFmtId="0" fontId="104" fillId="0" borderId="0" xfId="0" applyFont="1"/>
    <xf numFmtId="4" fontId="76" fillId="0" borderId="0" xfId="111" applyNumberFormat="1" applyFont="1" applyAlignment="1">
      <alignment vertical="center"/>
    </xf>
    <xf numFmtId="4" fontId="25" fillId="0" borderId="0" xfId="111" applyNumberFormat="1" applyFont="1"/>
    <xf numFmtId="4" fontId="90" fillId="0" borderId="0" xfId="111" applyNumberFormat="1" applyFont="1"/>
    <xf numFmtId="4" fontId="24" fillId="0" borderId="0" xfId="111" applyNumberFormat="1" applyFont="1"/>
    <xf numFmtId="0" fontId="23" fillId="0" borderId="0" xfId="111" applyAlignment="1">
      <alignment vertical="center"/>
    </xf>
    <xf numFmtId="4" fontId="90" fillId="0" borderId="0" xfId="111" applyNumberFormat="1" applyFont="1" applyAlignment="1">
      <alignment horizontal="right" vertical="center"/>
    </xf>
    <xf numFmtId="0" fontId="29" fillId="0" borderId="0" xfId="111" applyFont="1" applyAlignment="1">
      <alignment horizontal="right"/>
    </xf>
    <xf numFmtId="166" fontId="91" fillId="0" borderId="0" xfId="111" applyNumberFormat="1" applyFont="1" applyAlignment="1">
      <alignment horizontal="right" vertical="center"/>
    </xf>
    <xf numFmtId="166" fontId="91" fillId="0" borderId="0" xfId="111" applyNumberFormat="1" applyFont="1"/>
    <xf numFmtId="165" fontId="25" fillId="16" borderId="47" xfId="111" applyNumberFormat="1" applyFont="1" applyFill="1" applyBorder="1" applyAlignment="1">
      <alignment horizontal="center" vertical="center" wrapText="1"/>
    </xf>
    <xf numFmtId="0" fontId="30" fillId="52" borderId="47" xfId="111" applyFont="1" applyFill="1" applyBorder="1" applyAlignment="1">
      <alignment vertical="center" wrapText="1"/>
    </xf>
    <xf numFmtId="165" fontId="24" fillId="16" borderId="45" xfId="111" applyNumberFormat="1" applyFont="1" applyFill="1" applyBorder="1" applyAlignment="1">
      <alignment horizontal="right" vertical="center" wrapText="1"/>
    </xf>
    <xf numFmtId="0" fontId="23" fillId="52" borderId="45" xfId="111" applyFill="1" applyBorder="1" applyAlignment="1">
      <alignment vertical="center" wrapText="1"/>
    </xf>
    <xf numFmtId="0" fontId="23" fillId="52" borderId="69" xfId="111" applyFill="1" applyBorder="1" applyAlignment="1">
      <alignment vertical="center" wrapText="1"/>
    </xf>
    <xf numFmtId="165" fontId="24" fillId="0" borderId="64" xfId="111" applyNumberFormat="1" applyFont="1" applyBorder="1" applyAlignment="1">
      <alignment horizontal="right" vertical="center" wrapText="1"/>
    </xf>
    <xf numFmtId="165" fontId="24" fillId="0" borderId="15" xfId="111" applyNumberFormat="1" applyFont="1" applyBorder="1" applyAlignment="1">
      <alignment horizontal="right" vertical="center" wrapText="1"/>
    </xf>
    <xf numFmtId="165" fontId="24" fillId="0" borderId="14" xfId="111" applyNumberFormat="1" applyFont="1" applyBorder="1" applyAlignment="1">
      <alignment horizontal="right" vertical="center" wrapText="1"/>
    </xf>
    <xf numFmtId="165" fontId="24" fillId="0" borderId="62" xfId="111" applyNumberFormat="1" applyFont="1" applyBorder="1" applyAlignment="1">
      <alignment horizontal="right" vertical="center" wrapText="1"/>
    </xf>
    <xf numFmtId="165" fontId="23" fillId="0" borderId="14" xfId="111" applyNumberFormat="1" applyBorder="1" applyAlignment="1">
      <alignment vertical="center" wrapText="1"/>
    </xf>
    <xf numFmtId="165" fontId="23" fillId="0" borderId="37" xfId="111" applyNumberFormat="1" applyBorder="1" applyAlignment="1">
      <alignment vertical="center" wrapText="1"/>
    </xf>
    <xf numFmtId="165" fontId="24" fillId="0" borderId="37" xfId="111" applyNumberFormat="1" applyFont="1" applyBorder="1" applyAlignment="1">
      <alignment horizontal="right" vertical="center" wrapText="1"/>
    </xf>
    <xf numFmtId="165" fontId="23" fillId="52" borderId="45" xfId="111" applyNumberFormat="1" applyFill="1" applyBorder="1" applyAlignment="1">
      <alignment vertical="center" wrapText="1"/>
    </xf>
    <xf numFmtId="165" fontId="23" fillId="52" borderId="69" xfId="111" applyNumberFormat="1" applyFill="1" applyBorder="1" applyAlignment="1">
      <alignment vertical="center" wrapText="1"/>
    </xf>
    <xf numFmtId="165" fontId="24" fillId="0" borderId="14" xfId="111" applyNumberFormat="1" applyFont="1" applyBorder="1" applyAlignment="1">
      <alignment vertical="center" wrapText="1"/>
    </xf>
    <xf numFmtId="165" fontId="24" fillId="0" borderId="37" xfId="111" applyNumberFormat="1" applyFont="1" applyBorder="1" applyAlignment="1">
      <alignment vertical="center" wrapText="1"/>
    </xf>
    <xf numFmtId="165" fontId="98" fillId="0" borderId="14" xfId="111" applyNumberFormat="1" applyFont="1" applyBorder="1" applyAlignment="1">
      <alignment vertical="center" wrapText="1"/>
    </xf>
    <xf numFmtId="0" fontId="24" fillId="0" borderId="0" xfId="111" applyFont="1"/>
    <xf numFmtId="0" fontId="24" fillId="0" borderId="0" xfId="113" applyFont="1" applyAlignment="1">
      <alignment horizontal="center" vertical="center" wrapText="1"/>
    </xf>
    <xf numFmtId="0" fontId="23" fillId="0" borderId="0" xfId="113" applyAlignment="1">
      <alignment vertical="center" wrapText="1"/>
    </xf>
    <xf numFmtId="4" fontId="102" fillId="0" borderId="0" xfId="111" applyNumberFormat="1" applyFont="1" applyAlignment="1">
      <alignment vertical="center" wrapText="1"/>
    </xf>
    <xf numFmtId="0" fontId="102" fillId="0" borderId="0" xfId="113" applyFont="1" applyAlignment="1">
      <alignment horizontal="center" vertical="center" wrapText="1"/>
    </xf>
    <xf numFmtId="0" fontId="24" fillId="0" borderId="0" xfId="113" applyFont="1" applyAlignment="1">
      <alignment vertical="center"/>
    </xf>
    <xf numFmtId="0" fontId="19" fillId="0" borderId="0" xfId="114"/>
    <xf numFmtId="0" fontId="105" fillId="0" borderId="0" xfId="114" applyFont="1"/>
    <xf numFmtId="0" fontId="91" fillId="0" borderId="0" xfId="111" applyFont="1"/>
    <xf numFmtId="0" fontId="26" fillId="53" borderId="11" xfId="111" applyFont="1" applyFill="1" applyBorder="1" applyAlignment="1">
      <alignment horizontal="center" vertical="center" wrapText="1"/>
    </xf>
    <xf numFmtId="0" fontId="26" fillId="16" borderId="10" xfId="111" applyFont="1" applyFill="1" applyBorder="1" applyAlignment="1">
      <alignment horizontal="center" vertical="center" wrapText="1"/>
    </xf>
    <xf numFmtId="49" fontId="29" fillId="0" borderId="0" xfId="40" applyNumberFormat="1" applyFont="1" applyAlignment="1">
      <alignment horizontal="right"/>
    </xf>
    <xf numFmtId="4" fontId="24" fillId="0" borderId="34" xfId="0" applyNumberFormat="1" applyFont="1" applyBorder="1"/>
    <xf numFmtId="4" fontId="24" fillId="0" borderId="15" xfId="0" applyNumberFormat="1" applyFont="1" applyBorder="1" applyAlignment="1">
      <alignment horizontal="right"/>
    </xf>
    <xf numFmtId="4" fontId="24" fillId="0" borderId="31" xfId="0" applyNumberFormat="1" applyFont="1" applyBorder="1" applyAlignment="1">
      <alignment horizontal="right"/>
    </xf>
    <xf numFmtId="4" fontId="24" fillId="0" borderId="14" xfId="0" applyNumberFormat="1" applyFont="1" applyBorder="1" applyAlignment="1">
      <alignment horizontal="right"/>
    </xf>
    <xf numFmtId="4" fontId="24" fillId="0" borderId="10" xfId="0" applyNumberFormat="1" applyFont="1" applyBorder="1" applyAlignment="1">
      <alignment horizontal="right"/>
    </xf>
    <xf numFmtId="0" fontId="23" fillId="0" borderId="0" xfId="43" applyFont="1"/>
    <xf numFmtId="0" fontId="24" fillId="0" borderId="14" xfId="0" applyFont="1" applyBorder="1" applyAlignment="1">
      <alignment horizontal="left" vertical="center"/>
    </xf>
    <xf numFmtId="4" fontId="24" fillId="0" borderId="17" xfId="0" applyNumberFormat="1" applyFont="1" applyBorder="1" applyAlignment="1">
      <alignment horizontal="right"/>
    </xf>
    <xf numFmtId="0" fontId="24" fillId="0" borderId="29" xfId="43" applyFont="1" applyBorder="1" applyAlignment="1">
      <alignment horizontal="center" vertical="center"/>
    </xf>
    <xf numFmtId="165" fontId="24" fillId="0" borderId="16" xfId="111" applyNumberFormat="1" applyFont="1" applyBorder="1" applyAlignment="1">
      <alignment horizontal="right" vertical="center" wrapText="1"/>
    </xf>
    <xf numFmtId="165" fontId="23" fillId="0" borderId="17" xfId="111" applyNumberFormat="1" applyBorder="1"/>
    <xf numFmtId="165" fontId="24" fillId="0" borderId="17" xfId="111" applyNumberFormat="1" applyFont="1" applyBorder="1"/>
    <xf numFmtId="165" fontId="24" fillId="0" borderId="17" xfId="111" applyNumberFormat="1" applyFont="1" applyBorder="1" applyAlignment="1">
      <alignment vertical="center"/>
    </xf>
    <xf numFmtId="165" fontId="23" fillId="0" borderId="17" xfId="111" applyNumberFormat="1" applyBorder="1" applyAlignment="1">
      <alignment vertical="center"/>
    </xf>
    <xf numFmtId="165" fontId="92" fillId="0" borderId="80" xfId="111" applyNumberFormat="1" applyFont="1" applyBorder="1" applyAlignment="1">
      <alignment vertical="center" wrapText="1"/>
    </xf>
    <xf numFmtId="165" fontId="24" fillId="0" borderId="80" xfId="111" applyNumberFormat="1" applyFont="1" applyBorder="1" applyAlignment="1">
      <alignment vertical="center" wrapText="1"/>
    </xf>
    <xf numFmtId="4" fontId="24" fillId="0" borderId="37" xfId="51" applyNumberFormat="1" applyFont="1" applyBorder="1" applyAlignment="1">
      <alignment horizontal="right" vertical="center"/>
    </xf>
    <xf numFmtId="4" fontId="24" fillId="0" borderId="37" xfId="51" applyNumberFormat="1" applyFont="1" applyBorder="1" applyAlignment="1">
      <alignment horizontal="center" vertical="center"/>
    </xf>
    <xf numFmtId="0" fontId="24" fillId="0" borderId="0" xfId="111" applyFont="1" applyAlignment="1">
      <alignment vertical="center"/>
    </xf>
    <xf numFmtId="4" fontId="24" fillId="0" borderId="14" xfId="111" applyNumberFormat="1" applyFont="1" applyBorder="1" applyAlignment="1">
      <alignment horizontal="right" vertical="center"/>
    </xf>
    <xf numFmtId="4" fontId="24" fillId="0" borderId="15" xfId="111" applyNumberFormat="1" applyFont="1" applyBorder="1" applyAlignment="1">
      <alignment horizontal="right" vertical="center"/>
    </xf>
    <xf numFmtId="0" fontId="39" fillId="0" borderId="0" xfId="0" applyFont="1" applyAlignment="1">
      <alignment horizontal="right"/>
    </xf>
    <xf numFmtId="0" fontId="62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63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3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2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63" fillId="0" borderId="0" xfId="0" applyFont="1" applyAlignment="1">
      <alignment horizontal="left" indent="1"/>
    </xf>
    <xf numFmtId="0" fontId="23" fillId="0" borderId="0" xfId="115"/>
    <xf numFmtId="10" fontId="30" fillId="0" borderId="36" xfId="115" applyNumberFormat="1" applyFont="1" applyBorder="1" applyAlignment="1">
      <alignment horizontal="center" vertical="center"/>
    </xf>
    <xf numFmtId="0" fontId="26" fillId="0" borderId="48" xfId="115" applyFont="1" applyBorder="1" applyAlignment="1">
      <alignment horizontal="center" vertical="center"/>
    </xf>
    <xf numFmtId="166" fontId="26" fillId="0" borderId="10" xfId="115" applyNumberFormat="1" applyFont="1" applyBorder="1" applyAlignment="1">
      <alignment horizontal="center" vertical="center"/>
    </xf>
    <xf numFmtId="166" fontId="26" fillId="0" borderId="10" xfId="115" applyNumberFormat="1" applyFont="1" applyBorder="1" applyAlignment="1">
      <alignment horizontal="center" vertical="center" wrapText="1"/>
    </xf>
    <xf numFmtId="4" fontId="26" fillId="0" borderId="11" xfId="115" applyNumberFormat="1" applyFont="1" applyBorder="1" applyAlignment="1">
      <alignment horizontal="center" vertical="center"/>
    </xf>
    <xf numFmtId="4" fontId="29" fillId="48" borderId="39" xfId="115" applyNumberFormat="1" applyFont="1" applyFill="1" applyBorder="1" applyAlignment="1">
      <alignment horizontal="center" vertical="center"/>
    </xf>
    <xf numFmtId="0" fontId="23" fillId="0" borderId="0" xfId="115" applyAlignment="1">
      <alignment vertical="center"/>
    </xf>
    <xf numFmtId="0" fontId="25" fillId="0" borderId="49" xfId="115" applyFont="1" applyBorder="1" applyAlignment="1">
      <alignment vertical="center"/>
    </xf>
    <xf numFmtId="49" fontId="25" fillId="0" borderId="49" xfId="115" applyNumberFormat="1" applyFont="1" applyBorder="1" applyAlignment="1">
      <alignment horizontal="center" vertical="center"/>
    </xf>
    <xf numFmtId="4" fontId="25" fillId="0" borderId="56" xfId="115" applyNumberFormat="1" applyFont="1" applyBorder="1" applyAlignment="1">
      <alignment vertical="center"/>
    </xf>
    <xf numFmtId="4" fontId="25" fillId="0" borderId="31" xfId="115" applyNumberFormat="1" applyFont="1" applyBorder="1" applyAlignment="1">
      <alignment vertical="center"/>
    </xf>
    <xf numFmtId="10" fontId="25" fillId="0" borderId="32" xfId="115" applyNumberFormat="1" applyFont="1" applyBorder="1" applyAlignment="1">
      <alignment vertical="center"/>
    </xf>
    <xf numFmtId="0" fontId="30" fillId="0" borderId="44" xfId="115" applyFont="1" applyBorder="1" applyAlignment="1">
      <alignment vertical="center"/>
    </xf>
    <xf numFmtId="49" fontId="30" fillId="0" borderId="44" xfId="115" applyNumberFormat="1" applyFont="1" applyBorder="1" applyAlignment="1">
      <alignment horizontal="center" vertical="center"/>
    </xf>
    <xf numFmtId="4" fontId="30" fillId="0" borderId="50" xfId="115" applyNumberFormat="1" applyFont="1" applyBorder="1" applyAlignment="1">
      <alignment vertical="center"/>
    </xf>
    <xf numFmtId="4" fontId="30" fillId="0" borderId="14" xfId="115" applyNumberFormat="1" applyFont="1" applyBorder="1" applyAlignment="1">
      <alignment vertical="center"/>
    </xf>
    <xf numFmtId="10" fontId="30" fillId="0" borderId="37" xfId="115" applyNumberFormat="1" applyFont="1" applyBorder="1" applyAlignment="1">
      <alignment vertical="center"/>
    </xf>
    <xf numFmtId="0" fontId="30" fillId="0" borderId="23" xfId="115" applyFont="1" applyBorder="1" applyAlignment="1">
      <alignment vertical="center"/>
    </xf>
    <xf numFmtId="0" fontId="25" fillId="0" borderId="49" xfId="115" applyFont="1" applyBorder="1" applyAlignment="1">
      <alignment vertical="center" wrapText="1"/>
    </xf>
    <xf numFmtId="49" fontId="25" fillId="0" borderId="49" xfId="115" applyNumberFormat="1" applyFont="1" applyBorder="1" applyAlignment="1">
      <alignment horizontal="center" vertical="center" wrapText="1"/>
    </xf>
    <xf numFmtId="4" fontId="30" fillId="0" borderId="15" xfId="115" applyNumberFormat="1" applyFont="1" applyBorder="1" applyAlignment="1">
      <alignment vertical="center"/>
    </xf>
    <xf numFmtId="10" fontId="30" fillId="0" borderId="36" xfId="115" applyNumberFormat="1" applyFont="1" applyBorder="1" applyAlignment="1">
      <alignment vertical="center"/>
    </xf>
    <xf numFmtId="0" fontId="30" fillId="0" borderId="42" xfId="115" applyFont="1" applyBorder="1" applyAlignment="1">
      <alignment vertical="center"/>
    </xf>
    <xf numFmtId="49" fontId="30" fillId="0" borderId="42" xfId="115" applyNumberFormat="1" applyFont="1" applyBorder="1" applyAlignment="1">
      <alignment horizontal="center" vertical="center"/>
    </xf>
    <xf numFmtId="0" fontId="30" fillId="0" borderId="52" xfId="115" applyFont="1" applyBorder="1" applyAlignment="1">
      <alignment vertical="center"/>
    </xf>
    <xf numFmtId="49" fontId="30" fillId="0" borderId="52" xfId="115" applyNumberFormat="1" applyFont="1" applyBorder="1" applyAlignment="1">
      <alignment horizontal="center" vertical="center"/>
    </xf>
    <xf numFmtId="4" fontId="30" fillId="0" borderId="76" xfId="115" applyNumberFormat="1" applyFont="1" applyBorder="1" applyAlignment="1">
      <alignment vertical="center"/>
    </xf>
    <xf numFmtId="4" fontId="30" fillId="0" borderId="33" xfId="115" applyNumberFormat="1" applyFont="1" applyBorder="1" applyAlignment="1">
      <alignment vertical="center"/>
    </xf>
    <xf numFmtId="10" fontId="30" fillId="0" borderId="40" xfId="115" applyNumberFormat="1" applyFont="1" applyBorder="1" applyAlignment="1">
      <alignment vertical="center"/>
    </xf>
    <xf numFmtId="4" fontId="30" fillId="0" borderId="42" xfId="115" applyNumberFormat="1" applyFont="1" applyBorder="1" applyAlignment="1">
      <alignment vertical="center"/>
    </xf>
    <xf numFmtId="0" fontId="30" fillId="0" borderId="42" xfId="115" applyFont="1" applyBorder="1" applyAlignment="1">
      <alignment vertical="center" wrapText="1"/>
    </xf>
    <xf numFmtId="49" fontId="30" fillId="0" borderId="23" xfId="115" applyNumberFormat="1" applyFont="1" applyBorder="1" applyAlignment="1">
      <alignment horizontal="center" vertical="center"/>
    </xf>
    <xf numFmtId="4" fontId="25" fillId="0" borderId="49" xfId="115" applyNumberFormat="1" applyFont="1" applyBorder="1" applyAlignment="1">
      <alignment vertical="center"/>
    </xf>
    <xf numFmtId="4" fontId="25" fillId="0" borderId="57" xfId="115" applyNumberFormat="1" applyFont="1" applyBorder="1" applyAlignment="1">
      <alignment vertical="center"/>
    </xf>
    <xf numFmtId="0" fontId="30" fillId="0" borderId="54" xfId="115" applyFont="1" applyBorder="1" applyAlignment="1">
      <alignment vertical="center" wrapText="1"/>
    </xf>
    <xf numFmtId="4" fontId="30" fillId="0" borderId="58" xfId="115" applyNumberFormat="1" applyFont="1" applyBorder="1" applyAlignment="1">
      <alignment vertical="center"/>
    </xf>
    <xf numFmtId="10" fontId="30" fillId="0" borderId="37" xfId="115" applyNumberFormat="1" applyFont="1" applyBorder="1" applyAlignment="1">
      <alignment horizontal="center" vertical="center"/>
    </xf>
    <xf numFmtId="0" fontId="30" fillId="0" borderId="59" xfId="115" applyFont="1" applyBorder="1" applyAlignment="1">
      <alignment vertical="center"/>
    </xf>
    <xf numFmtId="4" fontId="30" fillId="0" borderId="34" xfId="115" applyNumberFormat="1" applyFont="1" applyBorder="1" applyAlignment="1">
      <alignment vertical="center"/>
    </xf>
    <xf numFmtId="0" fontId="25" fillId="0" borderId="54" xfId="115" applyFont="1" applyBorder="1" applyAlignment="1">
      <alignment vertical="center" wrapText="1"/>
    </xf>
    <xf numFmtId="49" fontId="25" fillId="0" borderId="42" xfId="115" applyNumberFormat="1" applyFont="1" applyBorder="1" applyAlignment="1">
      <alignment horizontal="center" vertical="center" wrapText="1"/>
    </xf>
    <xf numFmtId="4" fontId="25" fillId="0" borderId="58" xfId="115" applyNumberFormat="1" applyFont="1" applyBorder="1" applyAlignment="1">
      <alignment vertical="center"/>
    </xf>
    <xf numFmtId="4" fontId="25" fillId="0" borderId="15" xfId="115" applyNumberFormat="1" applyFont="1" applyBorder="1" applyAlignment="1">
      <alignment vertical="center"/>
    </xf>
    <xf numFmtId="10" fontId="25" fillId="0" borderId="36" xfId="115" applyNumberFormat="1" applyFont="1" applyBorder="1" applyAlignment="1">
      <alignment vertical="center"/>
    </xf>
    <xf numFmtId="0" fontId="30" fillId="0" borderId="44" xfId="115" applyFont="1" applyBorder="1" applyAlignment="1">
      <alignment vertical="center" wrapText="1"/>
    </xf>
    <xf numFmtId="0" fontId="25" fillId="0" borderId="22" xfId="115" applyFont="1" applyBorder="1" applyAlignment="1">
      <alignment vertical="center" wrapText="1"/>
    </xf>
    <xf numFmtId="0" fontId="25" fillId="48" borderId="48" xfId="115" applyFont="1" applyFill="1" applyBorder="1" applyAlignment="1">
      <alignment vertical="center"/>
    </xf>
    <xf numFmtId="49" fontId="25" fillId="48" borderId="48" xfId="115" applyNumberFormat="1" applyFont="1" applyFill="1" applyBorder="1" applyAlignment="1">
      <alignment horizontal="center" vertical="center"/>
    </xf>
    <xf numFmtId="4" fontId="25" fillId="48" borderId="48" xfId="115" applyNumberFormat="1" applyFont="1" applyFill="1" applyBorder="1" applyAlignment="1">
      <alignment vertical="center"/>
    </xf>
    <xf numFmtId="4" fontId="25" fillId="48" borderId="10" xfId="115" applyNumberFormat="1" applyFont="1" applyFill="1" applyBorder="1" applyAlignment="1">
      <alignment vertical="center"/>
    </xf>
    <xf numFmtId="4" fontId="25" fillId="48" borderId="30" xfId="115" applyNumberFormat="1" applyFont="1" applyFill="1" applyBorder="1" applyAlignment="1">
      <alignment vertical="center"/>
    </xf>
    <xf numFmtId="10" fontId="25" fillId="48" borderId="11" xfId="115" applyNumberFormat="1" applyFont="1" applyFill="1" applyBorder="1" applyAlignment="1">
      <alignment vertical="center"/>
    </xf>
    <xf numFmtId="4" fontId="23" fillId="0" borderId="0" xfId="115" applyNumberFormat="1" applyAlignment="1">
      <alignment vertical="center"/>
    </xf>
    <xf numFmtId="10" fontId="30" fillId="0" borderId="35" xfId="115" applyNumberFormat="1" applyFont="1" applyBorder="1" applyAlignment="1">
      <alignment horizontal="center" vertical="center"/>
    </xf>
    <xf numFmtId="166" fontId="26" fillId="0" borderId="12" xfId="115" applyNumberFormat="1" applyFont="1" applyBorder="1" applyAlignment="1">
      <alignment horizontal="center" vertical="center"/>
    </xf>
    <xf numFmtId="10" fontId="25" fillId="0" borderId="0" xfId="115" applyNumberFormat="1" applyFont="1" applyAlignment="1">
      <alignment horizontal="center" vertical="center"/>
    </xf>
    <xf numFmtId="4" fontId="24" fillId="0" borderId="0" xfId="111" applyNumberFormat="1" applyFont="1" applyAlignment="1">
      <alignment horizontal="center" vertical="center" wrapText="1"/>
    </xf>
    <xf numFmtId="0" fontId="24" fillId="0" borderId="29" xfId="111" applyFont="1" applyBorder="1" applyAlignment="1">
      <alignment horizontal="center" vertical="center"/>
    </xf>
    <xf numFmtId="0" fontId="89" fillId="0" borderId="0" xfId="115" applyFont="1"/>
    <xf numFmtId="0" fontId="30" fillId="0" borderId="29" xfId="116" applyFont="1" applyBorder="1" applyAlignment="1">
      <alignment horizontal="left" vertical="center" wrapText="1"/>
    </xf>
    <xf numFmtId="2" fontId="30" fillId="15" borderId="60" xfId="116" applyNumberFormat="1" applyFont="1" applyFill="1" applyBorder="1" applyAlignment="1">
      <alignment vertical="center" wrapText="1"/>
    </xf>
    <xf numFmtId="2" fontId="30" fillId="0" borderId="29" xfId="116" applyNumberFormat="1" applyFont="1" applyBorder="1" applyAlignment="1">
      <alignment vertical="center" wrapText="1"/>
    </xf>
    <xf numFmtId="2" fontId="30" fillId="15" borderId="16" xfId="118" applyNumberFormat="1" applyFont="1" applyFill="1" applyBorder="1" applyAlignment="1">
      <alignment vertical="center" wrapText="1"/>
    </xf>
    <xf numFmtId="2" fontId="30" fillId="15" borderId="62" xfId="118" applyNumberFormat="1" applyFont="1" applyFill="1" applyBorder="1" applyAlignment="1">
      <alignment vertical="center" wrapText="1"/>
    </xf>
    <xf numFmtId="4" fontId="30" fillId="0" borderId="32" xfId="116" applyNumberFormat="1" applyFont="1" applyBorder="1" applyAlignment="1">
      <alignment horizontal="right" vertical="center"/>
    </xf>
    <xf numFmtId="4" fontId="30" fillId="0" borderId="37" xfId="116" applyNumberFormat="1" applyFont="1" applyBorder="1" applyAlignment="1">
      <alignment horizontal="right" vertical="center"/>
    </xf>
    <xf numFmtId="0" fontId="23" fillId="0" borderId="0" xfId="0" applyFont="1"/>
    <xf numFmtId="0" fontId="24" fillId="0" borderId="3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4" fontId="26" fillId="0" borderId="15" xfId="51" applyNumberFormat="1" applyFont="1" applyBorder="1" applyAlignment="1">
      <alignment vertical="center"/>
    </xf>
    <xf numFmtId="4" fontId="26" fillId="0" borderId="14" xfId="51" applyNumberFormat="1" applyFont="1" applyBorder="1" applyAlignment="1">
      <alignment vertical="center"/>
    </xf>
    <xf numFmtId="4" fontId="30" fillId="0" borderId="29" xfId="115" applyNumberFormat="1" applyFont="1" applyBorder="1" applyAlignment="1">
      <alignment vertical="center"/>
    </xf>
    <xf numFmtId="4" fontId="25" fillId="0" borderId="53" xfId="115" applyNumberFormat="1" applyFont="1" applyBorder="1" applyAlignment="1">
      <alignment vertical="center"/>
    </xf>
    <xf numFmtId="4" fontId="30" fillId="0" borderId="14" xfId="115" applyNumberFormat="1" applyFont="1" applyBorder="1" applyAlignment="1">
      <alignment horizontal="right" vertical="center"/>
    </xf>
    <xf numFmtId="4" fontId="30" fillId="0" borderId="14" xfId="0" applyNumberFormat="1" applyFont="1" applyBorder="1" applyAlignment="1">
      <alignment vertical="center"/>
    </xf>
    <xf numFmtId="4" fontId="30" fillId="0" borderId="50" xfId="115" applyNumberFormat="1" applyFont="1" applyBorder="1" applyAlignment="1">
      <alignment horizontal="right" vertical="center"/>
    </xf>
    <xf numFmtId="4" fontId="30" fillId="0" borderId="50" xfId="0" applyNumberFormat="1" applyFont="1" applyBorder="1" applyAlignment="1">
      <alignment vertical="center"/>
    </xf>
    <xf numFmtId="4" fontId="30" fillId="0" borderId="64" xfId="0" applyNumberFormat="1" applyFont="1" applyBorder="1" applyAlignment="1">
      <alignment vertical="center"/>
    </xf>
    <xf numFmtId="10" fontId="30" fillId="0" borderId="40" xfId="115" applyNumberFormat="1" applyFont="1" applyBorder="1" applyAlignment="1">
      <alignment horizontal="center" vertical="center"/>
    </xf>
    <xf numFmtId="4" fontId="30" fillId="0" borderId="52" xfId="0" applyNumberFormat="1" applyFont="1" applyBorder="1" applyAlignment="1">
      <alignment vertical="center"/>
    </xf>
    <xf numFmtId="0" fontId="25" fillId="48" borderId="24" xfId="40" applyFont="1" applyFill="1" applyBorder="1" applyAlignment="1">
      <alignment vertical="center"/>
    </xf>
    <xf numFmtId="4" fontId="25" fillId="48" borderId="38" xfId="40" applyNumberFormat="1" applyFont="1" applyFill="1" applyBorder="1" applyAlignment="1">
      <alignment vertical="center"/>
    </xf>
    <xf numFmtId="4" fontId="25" fillId="48" borderId="25" xfId="40" applyNumberFormat="1" applyFont="1" applyFill="1" applyBorder="1" applyAlignment="1">
      <alignment vertical="center"/>
    </xf>
    <xf numFmtId="0" fontId="27" fillId="0" borderId="0" xfId="40" applyAlignment="1">
      <alignment vertical="center"/>
    </xf>
    <xf numFmtId="0" fontId="24" fillId="0" borderId="14" xfId="51" applyFont="1" applyBorder="1" applyAlignment="1">
      <alignment vertical="center"/>
    </xf>
    <xf numFmtId="14" fontId="30" fillId="0" borderId="14" xfId="111" applyNumberFormat="1" applyFont="1" applyBorder="1" applyAlignment="1">
      <alignment horizontal="center" vertical="center"/>
    </xf>
    <xf numFmtId="0" fontId="30" fillId="0" borderId="14" xfId="111" applyFont="1" applyBorder="1" applyAlignment="1">
      <alignment horizontal="center" vertical="center"/>
    </xf>
    <xf numFmtId="0" fontId="28" fillId="0" borderId="0" xfId="111" applyFont="1" applyAlignment="1">
      <alignment horizontal="center" vertical="center"/>
    </xf>
    <xf numFmtId="0" fontId="29" fillId="0" borderId="0" xfId="111" applyFont="1" applyAlignment="1">
      <alignment horizontal="center" vertical="center"/>
    </xf>
    <xf numFmtId="0" fontId="24" fillId="0" borderId="16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24" fillId="0" borderId="62" xfId="51" applyFont="1" applyBorder="1" applyAlignment="1">
      <alignment horizontal="center" vertical="center"/>
    </xf>
    <xf numFmtId="49" fontId="24" fillId="0" borderId="16" xfId="51" applyNumberFormat="1" applyFont="1" applyBorder="1" applyAlignment="1">
      <alignment horizontal="center" vertical="center"/>
    </xf>
    <xf numFmtId="49" fontId="24" fillId="0" borderId="14" xfId="51" applyNumberFormat="1" applyFont="1" applyBorder="1" applyAlignment="1">
      <alignment horizontal="center" vertical="center"/>
    </xf>
    <xf numFmtId="0" fontId="29" fillId="0" borderId="45" xfId="51" applyFont="1" applyBorder="1" applyAlignment="1">
      <alignment vertical="center"/>
    </xf>
    <xf numFmtId="0" fontId="29" fillId="0" borderId="69" xfId="51" applyFont="1" applyBorder="1" applyAlignment="1">
      <alignment vertical="center"/>
    </xf>
    <xf numFmtId="4" fontId="26" fillId="0" borderId="15" xfId="51" applyNumberFormat="1" applyFont="1" applyBorder="1" applyAlignment="1">
      <alignment horizontal="right" vertical="center"/>
    </xf>
    <xf numFmtId="0" fontId="24" fillId="0" borderId="70" xfId="51" applyFont="1" applyBorder="1" applyAlignment="1">
      <alignment vertical="center"/>
    </xf>
    <xf numFmtId="4" fontId="24" fillId="0" borderId="17" xfId="51" applyNumberFormat="1" applyFont="1" applyBorder="1" applyAlignment="1">
      <alignment vertical="center"/>
    </xf>
    <xf numFmtId="0" fontId="29" fillId="0" borderId="48" xfId="51" applyFont="1" applyBorder="1" applyAlignment="1">
      <alignment vertical="center"/>
    </xf>
    <xf numFmtId="0" fontId="29" fillId="0" borderId="30" xfId="51" applyFont="1" applyBorder="1" applyAlignment="1">
      <alignment vertical="center"/>
    </xf>
    <xf numFmtId="0" fontId="29" fillId="0" borderId="67" xfId="51" applyFont="1" applyBorder="1" applyAlignment="1">
      <alignment vertical="center"/>
    </xf>
    <xf numFmtId="4" fontId="26" fillId="0" borderId="10" xfId="51" applyNumberFormat="1" applyFont="1" applyBorder="1" applyAlignment="1">
      <alignment horizontal="right" vertical="center"/>
    </xf>
    <xf numFmtId="4" fontId="26" fillId="0" borderId="67" xfId="51" applyNumberFormat="1" applyFont="1" applyBorder="1" applyAlignment="1">
      <alignment horizontal="right" vertical="center"/>
    </xf>
    <xf numFmtId="0" fontId="24" fillId="0" borderId="49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0" fontId="29" fillId="0" borderId="72" xfId="51" applyFont="1" applyBorder="1" applyAlignment="1">
      <alignment vertical="center"/>
    </xf>
    <xf numFmtId="4" fontId="26" fillId="0" borderId="49" xfId="51" applyNumberFormat="1" applyFont="1" applyBorder="1" applyAlignment="1">
      <alignment horizontal="right" vertical="center"/>
    </xf>
    <xf numFmtId="4" fontId="26" fillId="0" borderId="31" xfId="51" applyNumberFormat="1" applyFont="1" applyBorder="1" applyAlignment="1">
      <alignment horizontal="right" vertical="center"/>
    </xf>
    <xf numFmtId="4" fontId="26" fillId="0" borderId="73" xfId="51" applyNumberFormat="1" applyFont="1" applyBorder="1" applyAlignment="1">
      <alignment horizontal="right" vertical="center"/>
    </xf>
    <xf numFmtId="0" fontId="24" fillId="0" borderId="15" xfId="51" applyFont="1" applyBorder="1" applyAlignment="1">
      <alignment horizontal="center" vertical="center"/>
    </xf>
    <xf numFmtId="4" fontId="24" fillId="0" borderId="74" xfId="51" applyNumberFormat="1" applyFont="1" applyBorder="1" applyAlignment="1">
      <alignment horizontal="right" vertical="center"/>
    </xf>
    <xf numFmtId="4" fontId="24" fillId="0" borderId="69" xfId="51" applyNumberFormat="1" applyFont="1" applyBorder="1" applyAlignment="1">
      <alignment horizontal="right" vertical="center"/>
    </xf>
    <xf numFmtId="0" fontId="29" fillId="0" borderId="16" xfId="51" applyFont="1" applyBorder="1" applyAlignment="1">
      <alignment vertical="center"/>
    </xf>
    <xf numFmtId="4" fontId="26" fillId="0" borderId="14" xfId="51" applyNumberFormat="1" applyFont="1" applyBorder="1" applyAlignment="1">
      <alignment horizontal="right" vertical="center"/>
    </xf>
    <xf numFmtId="4" fontId="26" fillId="0" borderId="69" xfId="51" applyNumberFormat="1" applyFont="1" applyBorder="1" applyAlignment="1">
      <alignment vertical="center"/>
    </xf>
    <xf numFmtId="4" fontId="24" fillId="0" borderId="44" xfId="51" applyNumberFormat="1" applyFont="1" applyBorder="1" applyAlignment="1">
      <alignment horizontal="right" vertical="center"/>
    </xf>
    <xf numFmtId="4" fontId="24" fillId="0" borderId="14" xfId="51" applyNumberFormat="1" applyFont="1" applyBorder="1" applyAlignment="1">
      <alignment horizontal="right" vertical="center"/>
    </xf>
    <xf numFmtId="4" fontId="24" fillId="0" borderId="69" xfId="51" applyNumberFormat="1" applyFont="1" applyBorder="1" applyAlignment="1">
      <alignment vertical="center"/>
    </xf>
    <xf numFmtId="0" fontId="24" fillId="0" borderId="14" xfId="51" applyFont="1" applyBorder="1" applyAlignment="1">
      <alignment horizontal="center" vertical="center"/>
    </xf>
    <xf numFmtId="0" fontId="87" fillId="0" borderId="14" xfId="0" applyFont="1" applyBorder="1" applyAlignment="1">
      <alignment vertical="center"/>
    </xf>
    <xf numFmtId="0" fontId="27" fillId="0" borderId="58" xfId="51" applyFont="1" applyBorder="1" applyAlignment="1">
      <alignment vertical="center"/>
    </xf>
    <xf numFmtId="0" fontId="24" fillId="0" borderId="0" xfId="51" applyFont="1" applyAlignment="1">
      <alignment vertical="center"/>
    </xf>
    <xf numFmtId="0" fontId="27" fillId="0" borderId="50" xfId="51" applyFont="1" applyBorder="1" applyAlignment="1">
      <alignment vertical="center"/>
    </xf>
    <xf numFmtId="0" fontId="27" fillId="0" borderId="76" xfId="51" applyFont="1" applyBorder="1" applyAlignment="1">
      <alignment vertical="center"/>
    </xf>
    <xf numFmtId="0" fontId="24" fillId="0" borderId="76" xfId="51" applyFont="1" applyBorder="1" applyAlignment="1">
      <alignment vertical="center"/>
    </xf>
    <xf numFmtId="0" fontId="27" fillId="0" borderId="52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4" fillId="0" borderId="77" xfId="51" applyFont="1" applyBorder="1" applyAlignment="1">
      <alignment vertical="center"/>
    </xf>
    <xf numFmtId="0" fontId="24" fillId="0" borderId="17" xfId="51" applyFont="1" applyBorder="1" applyAlignment="1">
      <alignment vertical="center"/>
    </xf>
    <xf numFmtId="49" fontId="29" fillId="0" borderId="0" xfId="51" applyNumberFormat="1" applyFont="1" applyAlignment="1">
      <alignment horizontal="right" vertical="center"/>
    </xf>
    <xf numFmtId="0" fontId="29" fillId="0" borderId="0" xfId="51" applyFont="1" applyAlignment="1">
      <alignment horizontal="center" vertical="center"/>
    </xf>
    <xf numFmtId="0" fontId="26" fillId="0" borderId="0" xfId="51" applyFont="1" applyAlignment="1">
      <alignment horizontal="center" vertical="center"/>
    </xf>
    <xf numFmtId="0" fontId="24" fillId="0" borderId="56" xfId="51" applyFont="1" applyBorder="1" applyAlignment="1">
      <alignment vertical="center"/>
    </xf>
    <xf numFmtId="4" fontId="26" fillId="0" borderId="31" xfId="51" applyNumberFormat="1" applyFont="1" applyBorder="1" applyAlignment="1">
      <alignment vertical="center"/>
    </xf>
    <xf numFmtId="4" fontId="24" fillId="0" borderId="50" xfId="51" applyNumberFormat="1" applyFont="1" applyBorder="1" applyAlignment="1">
      <alignment horizontal="right" vertical="center"/>
    </xf>
    <xf numFmtId="4" fontId="26" fillId="0" borderId="42" xfId="51" applyNumberFormat="1" applyFont="1" applyBorder="1" applyAlignment="1">
      <alignment horizontal="right" vertical="center"/>
    </xf>
    <xf numFmtId="4" fontId="24" fillId="0" borderId="46" xfId="51" applyNumberFormat="1" applyFont="1" applyBorder="1" applyAlignment="1">
      <alignment horizontal="right" vertical="center"/>
    </xf>
    <xf numFmtId="4" fontId="26" fillId="0" borderId="10" xfId="51" applyNumberFormat="1" applyFont="1" applyBorder="1" applyAlignment="1">
      <alignment vertical="center"/>
    </xf>
    <xf numFmtId="0" fontId="29" fillId="0" borderId="72" xfId="51" applyFont="1" applyBorder="1" applyAlignment="1">
      <alignment vertical="center" wrapText="1"/>
    </xf>
    <xf numFmtId="0" fontId="29" fillId="0" borderId="73" xfId="51" applyFont="1" applyBorder="1" applyAlignment="1">
      <alignment vertical="center" wrapText="1"/>
    </xf>
    <xf numFmtId="0" fontId="24" fillId="0" borderId="52" xfId="51" applyFont="1" applyBorder="1" applyAlignment="1">
      <alignment vertical="center"/>
    </xf>
    <xf numFmtId="0" fontId="24" fillId="0" borderId="50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4" fontId="26" fillId="0" borderId="25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4" fontId="26" fillId="0" borderId="10" xfId="0" applyNumberFormat="1" applyFont="1" applyBorder="1"/>
    <xf numFmtId="0" fontId="24" fillId="0" borderId="16" xfId="0" applyFont="1" applyBorder="1" applyAlignment="1">
      <alignment horizontal="left"/>
    </xf>
    <xf numFmtId="4" fontId="24" fillId="0" borderId="13" xfId="43" applyNumberFormat="1" applyFont="1" applyBorder="1"/>
    <xf numFmtId="4" fontId="24" fillId="0" borderId="17" xfId="43" applyNumberFormat="1" applyFont="1" applyBorder="1" applyAlignment="1">
      <alignment horizontal="right"/>
    </xf>
    <xf numFmtId="4" fontId="24" fillId="0" borderId="35" xfId="43" applyNumberFormat="1" applyFont="1" applyBorder="1"/>
    <xf numFmtId="0" fontId="28" fillId="0" borderId="0" xfId="43" applyFont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5" fillId="0" borderId="12" xfId="43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0" xfId="43" applyFont="1" applyBorder="1" applyAlignment="1">
      <alignment horizontal="center" vertical="center"/>
    </xf>
    <xf numFmtId="0" fontId="27" fillId="0" borderId="0" xfId="43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4" fillId="0" borderId="14" xfId="111" applyFont="1" applyBorder="1" applyAlignment="1">
      <alignment horizontal="center" vertical="center"/>
    </xf>
    <xf numFmtId="0" fontId="24" fillId="0" borderId="50" xfId="111" applyFont="1" applyBorder="1" applyAlignment="1">
      <alignment horizontal="center" vertical="center"/>
    </xf>
    <xf numFmtId="0" fontId="25" fillId="0" borderId="12" xfId="111" applyFont="1" applyBorder="1" applyAlignment="1">
      <alignment horizontal="center" vertical="center"/>
    </xf>
    <xf numFmtId="4" fontId="25" fillId="0" borderId="10" xfId="111" applyNumberFormat="1" applyFont="1" applyBorder="1" applyAlignment="1">
      <alignment vertical="center"/>
    </xf>
    <xf numFmtId="0" fontId="25" fillId="0" borderId="0" xfId="111" applyFont="1" applyAlignment="1">
      <alignment horizontal="center" vertical="center"/>
    </xf>
    <xf numFmtId="0" fontId="25" fillId="0" borderId="10" xfId="111" applyFont="1" applyBorder="1" applyAlignment="1">
      <alignment horizontal="center" vertical="center"/>
    </xf>
    <xf numFmtId="0" fontId="25" fillId="0" borderId="27" xfId="111" applyFont="1" applyBorder="1" applyAlignment="1">
      <alignment horizontal="center" vertical="center"/>
    </xf>
    <xf numFmtId="0" fontId="24" fillId="0" borderId="58" xfId="111" applyFont="1" applyBorder="1" applyAlignment="1">
      <alignment horizontal="center" vertical="center"/>
    </xf>
    <xf numFmtId="0" fontId="24" fillId="0" borderId="16" xfId="111" applyFont="1" applyBorder="1" applyAlignment="1">
      <alignment horizontal="left" vertical="center"/>
    </xf>
    <xf numFmtId="0" fontId="24" fillId="51" borderId="16" xfId="111" applyFont="1" applyFill="1" applyBorder="1" applyAlignment="1">
      <alignment horizontal="left" vertical="center"/>
    </xf>
    <xf numFmtId="0" fontId="24" fillId="51" borderId="33" xfId="111" applyFont="1" applyFill="1" applyBorder="1" applyAlignment="1">
      <alignment horizontal="center" vertical="center"/>
    </xf>
    <xf numFmtId="4" fontId="25" fillId="0" borderId="10" xfId="111" applyNumberFormat="1" applyFont="1" applyBorder="1" applyAlignment="1">
      <alignment horizontal="right" vertical="center"/>
    </xf>
    <xf numFmtId="4" fontId="25" fillId="0" borderId="0" xfId="111" applyNumberFormat="1" applyFont="1" applyAlignment="1">
      <alignment horizontal="right" vertical="center"/>
    </xf>
    <xf numFmtId="49" fontId="24" fillId="0" borderId="14" xfId="111" applyNumberFormat="1" applyFont="1" applyBorder="1" applyAlignment="1">
      <alignment horizontal="center" vertical="center"/>
    </xf>
    <xf numFmtId="49" fontId="24" fillId="0" borderId="16" xfId="111" applyNumberFormat="1" applyFont="1" applyBorder="1" applyAlignment="1">
      <alignment horizontal="center" vertical="center"/>
    </xf>
    <xf numFmtId="49" fontId="24" fillId="0" borderId="64" xfId="111" applyNumberFormat="1" applyFont="1" applyBorder="1" applyAlignment="1">
      <alignment horizontal="center" vertical="center"/>
    </xf>
    <xf numFmtId="0" fontId="24" fillId="0" borderId="64" xfId="111" applyFont="1" applyBorder="1" applyAlignment="1">
      <alignment horizontal="left" vertical="center"/>
    </xf>
    <xf numFmtId="0" fontId="25" fillId="0" borderId="27" xfId="111" applyFont="1" applyBorder="1" applyAlignment="1">
      <alignment vertical="center"/>
    </xf>
    <xf numFmtId="0" fontId="30" fillId="0" borderId="0" xfId="111" applyFont="1" applyAlignment="1">
      <alignment vertical="center"/>
    </xf>
    <xf numFmtId="4" fontId="30" fillId="0" borderId="16" xfId="40" applyNumberFormat="1" applyFont="1" applyBorder="1" applyAlignment="1">
      <alignment vertical="center"/>
    </xf>
    <xf numFmtId="10" fontId="30" fillId="0" borderId="36" xfId="40" applyNumberFormat="1" applyFont="1" applyBorder="1" applyAlignment="1">
      <alignment vertical="center"/>
    </xf>
    <xf numFmtId="4" fontId="30" fillId="0" borderId="76" xfId="40" applyNumberFormat="1" applyFont="1" applyBorder="1" applyAlignment="1">
      <alignment vertical="center"/>
    </xf>
    <xf numFmtId="4" fontId="30" fillId="0" borderId="34" xfId="40" applyNumberFormat="1" applyFont="1" applyBorder="1" applyAlignment="1">
      <alignment vertical="center"/>
    </xf>
    <xf numFmtId="4" fontId="30" fillId="0" borderId="62" xfId="40" applyNumberFormat="1" applyFont="1" applyBorder="1" applyAlignment="1">
      <alignment vertical="center"/>
    </xf>
    <xf numFmtId="4" fontId="25" fillId="0" borderId="48" xfId="40" applyNumberFormat="1" applyFont="1" applyBorder="1" applyAlignment="1">
      <alignment vertical="center"/>
    </xf>
    <xf numFmtId="4" fontId="25" fillId="0" borderId="27" xfId="40" applyNumberFormat="1" applyFont="1" applyBorder="1" applyAlignment="1">
      <alignment vertical="center"/>
    </xf>
    <xf numFmtId="4" fontId="25" fillId="0" borderId="10" xfId="40" applyNumberFormat="1" applyFont="1" applyBorder="1" applyAlignment="1">
      <alignment vertical="center"/>
    </xf>
    <xf numFmtId="10" fontId="25" fillId="0" borderId="11" xfId="40" applyNumberFormat="1" applyFont="1" applyBorder="1" applyAlignment="1">
      <alignment vertical="center"/>
    </xf>
    <xf numFmtId="165" fontId="24" fillId="0" borderId="17" xfId="111" applyNumberFormat="1" applyFont="1" applyBorder="1" applyAlignment="1">
      <alignment vertical="center" wrapText="1"/>
    </xf>
    <xf numFmtId="49" fontId="29" fillId="0" borderId="0" xfId="111" applyNumberFormat="1" applyFont="1" applyAlignment="1">
      <alignment horizontal="right"/>
    </xf>
    <xf numFmtId="4" fontId="30" fillId="0" borderId="50" xfId="49" applyNumberFormat="1" applyFont="1" applyBorder="1" applyAlignment="1">
      <alignment vertical="center" wrapText="1"/>
    </xf>
    <xf numFmtId="0" fontId="29" fillId="48" borderId="77" xfId="49" applyFont="1" applyFill="1" applyBorder="1" applyAlignment="1">
      <alignment horizontal="left" vertical="center" wrapText="1"/>
    </xf>
    <xf numFmtId="0" fontId="25" fillId="0" borderId="12" xfId="49" applyFont="1" applyBorder="1" applyAlignment="1">
      <alignment horizontal="center" vertical="center" wrapText="1"/>
    </xf>
    <xf numFmtId="4" fontId="25" fillId="0" borderId="10" xfId="49" applyNumberFormat="1" applyFont="1" applyBorder="1" applyAlignment="1">
      <alignment horizontal="center" vertical="center" wrapText="1"/>
    </xf>
    <xf numFmtId="4" fontId="25" fillId="0" borderId="11" xfId="49" applyNumberFormat="1" applyFont="1" applyBorder="1" applyAlignment="1">
      <alignment horizontal="center" vertical="center" wrapText="1"/>
    </xf>
    <xf numFmtId="0" fontId="24" fillId="0" borderId="38" xfId="51" applyFont="1" applyBorder="1" applyAlignment="1">
      <alignment vertical="center"/>
    </xf>
    <xf numFmtId="0" fontId="29" fillId="0" borderId="66" xfId="51" applyFont="1" applyBorder="1" applyAlignment="1">
      <alignment vertical="center"/>
    </xf>
    <xf numFmtId="0" fontId="29" fillId="0" borderId="65" xfId="51" applyFont="1" applyBorder="1" applyAlignment="1">
      <alignment vertical="center"/>
    </xf>
    <xf numFmtId="4" fontId="26" fillId="0" borderId="28" xfId="51" applyNumberFormat="1" applyFont="1" applyBorder="1" applyAlignment="1">
      <alignment horizontal="center" vertical="center"/>
    </xf>
    <xf numFmtId="4" fontId="24" fillId="0" borderId="31" xfId="0" applyNumberFormat="1" applyFont="1" applyBorder="1"/>
    <xf numFmtId="4" fontId="24" fillId="0" borderId="14" xfId="0" applyNumberFormat="1" applyFont="1" applyBorder="1"/>
    <xf numFmtId="4" fontId="24" fillId="0" borderId="31" xfId="111" applyNumberFormat="1" applyFont="1" applyBorder="1" applyAlignment="1">
      <alignment vertical="center"/>
    </xf>
    <xf numFmtId="4" fontId="24" fillId="51" borderId="33" xfId="111" applyNumberFormat="1" applyFont="1" applyFill="1" applyBorder="1" applyAlignment="1">
      <alignment vertical="center"/>
    </xf>
    <xf numFmtId="16" fontId="30" fillId="0" borderId="0" xfId="115" applyNumberFormat="1" applyFont="1" applyAlignment="1">
      <alignment vertical="center"/>
    </xf>
    <xf numFmtId="49" fontId="30" fillId="0" borderId="0" xfId="115" applyNumberFormat="1" applyFont="1" applyAlignment="1">
      <alignment horizontal="center" vertical="center"/>
    </xf>
    <xf numFmtId="4" fontId="30" fillId="0" borderId="0" xfId="115" applyNumberFormat="1" applyFont="1" applyAlignment="1">
      <alignment vertical="center"/>
    </xf>
    <xf numFmtId="10" fontId="30" fillId="0" borderId="0" xfId="115" applyNumberFormat="1" applyFont="1" applyAlignment="1">
      <alignment vertical="center"/>
    </xf>
    <xf numFmtId="0" fontId="30" fillId="0" borderId="16" xfId="111" applyFont="1" applyBorder="1" applyAlignment="1">
      <alignment horizontal="left" vertical="center" wrapText="1"/>
    </xf>
    <xf numFmtId="165" fontId="25" fillId="56" borderId="13" xfId="111" applyNumberFormat="1" applyFont="1" applyFill="1" applyBorder="1" applyAlignment="1">
      <alignment horizontal="right" vertical="center" wrapText="1"/>
    </xf>
    <xf numFmtId="165" fontId="25" fillId="56" borderId="26" xfId="111" applyNumberFormat="1" applyFont="1" applyFill="1" applyBorder="1" applyAlignment="1">
      <alignment horizontal="right" vertical="center" wrapText="1"/>
    </xf>
    <xf numFmtId="165" fontId="25" fillId="56" borderId="19" xfId="111" applyNumberFormat="1" applyFont="1" applyFill="1" applyBorder="1" applyAlignment="1">
      <alignment horizontal="right" vertical="center" wrapText="1"/>
    </xf>
    <xf numFmtId="0" fontId="24" fillId="0" borderId="98" xfId="51" applyFont="1" applyBorder="1" applyAlignment="1">
      <alignment vertical="center"/>
    </xf>
    <xf numFmtId="0" fontId="26" fillId="0" borderId="27" xfId="51" applyFont="1" applyBorder="1" applyAlignment="1">
      <alignment horizontal="center" vertical="center"/>
    </xf>
    <xf numFmtId="4" fontId="26" fillId="0" borderId="27" xfId="51" applyNumberFormat="1" applyFont="1" applyBorder="1" applyAlignment="1">
      <alignment horizontal="right" vertical="center"/>
    </xf>
    <xf numFmtId="4" fontId="26" fillId="0" borderId="57" xfId="51" applyNumberFormat="1" applyFont="1" applyBorder="1" applyAlignment="1">
      <alignment horizontal="right" vertical="center"/>
    </xf>
    <xf numFmtId="4" fontId="24" fillId="0" borderId="16" xfId="51" applyNumberFormat="1" applyFont="1" applyBorder="1" applyAlignment="1">
      <alignment vertical="center"/>
    </xf>
    <xf numFmtId="4" fontId="26" fillId="0" borderId="16" xfId="51" applyNumberFormat="1" applyFont="1" applyBorder="1" applyAlignment="1">
      <alignment horizontal="right" vertical="center"/>
    </xf>
    <xf numFmtId="4" fontId="24" fillId="0" borderId="16" xfId="51" applyNumberFormat="1" applyFont="1" applyBorder="1" applyAlignment="1">
      <alignment horizontal="right" vertical="center"/>
    </xf>
    <xf numFmtId="4" fontId="26" fillId="0" borderId="16" xfId="51" applyNumberFormat="1" applyFont="1" applyBorder="1" applyAlignment="1">
      <alignment vertical="center"/>
    </xf>
    <xf numFmtId="4" fontId="26" fillId="0" borderId="27" xfId="51" applyNumberFormat="1" applyFont="1" applyBorder="1" applyAlignment="1">
      <alignment vertical="center"/>
    </xf>
    <xf numFmtId="4" fontId="26" fillId="0" borderId="26" xfId="51" applyNumberFormat="1" applyFont="1" applyBorder="1" applyAlignment="1">
      <alignment horizontal="right" vertical="center"/>
    </xf>
    <xf numFmtId="4" fontId="26" fillId="0" borderId="66" xfId="51" applyNumberFormat="1" applyFont="1" applyBorder="1" applyAlignment="1">
      <alignment horizontal="right" vertical="center"/>
    </xf>
    <xf numFmtId="4" fontId="26" fillId="0" borderId="69" xfId="51" applyNumberFormat="1" applyFont="1" applyBorder="1" applyAlignment="1">
      <alignment horizontal="center" vertical="center"/>
    </xf>
    <xf numFmtId="4" fontId="26" fillId="0" borderId="73" xfId="51" applyNumberFormat="1" applyFont="1" applyBorder="1" applyAlignment="1">
      <alignment horizontal="center" vertical="center"/>
    </xf>
    <xf numFmtId="4" fontId="30" fillId="0" borderId="58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4" fontId="30" fillId="0" borderId="36" xfId="115" applyNumberFormat="1" applyFont="1" applyBorder="1" applyAlignment="1">
      <alignment horizontal="center" vertical="center"/>
    </xf>
    <xf numFmtId="0" fontId="91" fillId="0" borderId="0" xfId="111" applyFont="1" applyAlignment="1">
      <alignment horizontal="right" wrapText="1"/>
    </xf>
    <xf numFmtId="4" fontId="87" fillId="0" borderId="14" xfId="51" applyNumberFormat="1" applyFont="1" applyBorder="1" applyAlignment="1">
      <alignment vertical="center"/>
    </xf>
    <xf numFmtId="4" fontId="26" fillId="0" borderId="25" xfId="51" applyNumberFormat="1" applyFont="1" applyBorder="1" applyAlignment="1">
      <alignment horizontal="right" vertical="center"/>
    </xf>
    <xf numFmtId="0" fontId="30" fillId="52" borderId="80" xfId="111" applyFont="1" applyFill="1" applyBorder="1" applyAlignment="1">
      <alignment vertical="center" wrapText="1"/>
    </xf>
    <xf numFmtId="165" fontId="24" fillId="0" borderId="17" xfId="111" applyNumberFormat="1" applyFont="1" applyBorder="1" applyAlignment="1">
      <alignment horizontal="right" vertical="center"/>
    </xf>
    <xf numFmtId="14" fontId="29" fillId="0" borderId="0" xfId="115" applyNumberFormat="1" applyFont="1" applyAlignment="1">
      <alignment horizontal="center"/>
    </xf>
    <xf numFmtId="165" fontId="24" fillId="0" borderId="41" xfId="111" applyNumberFormat="1" applyFont="1" applyBorder="1" applyAlignment="1">
      <alignment vertical="center"/>
    </xf>
    <xf numFmtId="0" fontId="26" fillId="53" borderId="30" xfId="111" applyFont="1" applyFill="1" applyBorder="1" applyAlignment="1">
      <alignment horizontal="center" vertical="center" wrapText="1"/>
    </xf>
    <xf numFmtId="0" fontId="31" fillId="0" borderId="35" xfId="114" applyFont="1" applyBorder="1" applyAlignment="1">
      <alignment horizontal="center" vertical="center"/>
    </xf>
    <xf numFmtId="0" fontId="31" fillId="0" borderId="50" xfId="114" applyFont="1" applyBorder="1" applyAlignment="1">
      <alignment horizontal="left" vertical="center" wrapText="1"/>
    </xf>
    <xf numFmtId="0" fontId="31" fillId="0" borderId="37" xfId="114" applyFont="1" applyBorder="1" applyAlignment="1">
      <alignment horizontal="center" vertical="center"/>
    </xf>
    <xf numFmtId="0" fontId="31" fillId="0" borderId="34" xfId="114" applyFont="1" applyBorder="1" applyAlignment="1">
      <alignment horizontal="center" vertical="center"/>
    </xf>
    <xf numFmtId="0" fontId="111" fillId="0" borderId="14" xfId="114" applyFont="1" applyBorder="1" applyAlignment="1">
      <alignment horizontal="right" vertical="center"/>
    </xf>
    <xf numFmtId="0" fontId="105" fillId="0" borderId="14" xfId="114" applyFont="1" applyBorder="1" applyAlignment="1">
      <alignment horizontal="center" vertical="center"/>
    </xf>
    <xf numFmtId="4" fontId="31" fillId="0" borderId="37" xfId="114" applyNumberFormat="1" applyFont="1" applyBorder="1" applyAlignment="1">
      <alignment horizontal="right" vertical="center"/>
    </xf>
    <xf numFmtId="4" fontId="103" fillId="0" borderId="14" xfId="114" applyNumberFormat="1" applyFont="1" applyBorder="1" applyAlignment="1">
      <alignment horizontal="right" vertical="center"/>
    </xf>
    <xf numFmtId="0" fontId="111" fillId="0" borderId="14" xfId="114" applyFont="1" applyBorder="1" applyAlignment="1">
      <alignment horizontal="center" vertical="center"/>
    </xf>
    <xf numFmtId="0" fontId="103" fillId="55" borderId="11" xfId="114" applyFont="1" applyFill="1" applyBorder="1" applyAlignment="1">
      <alignment horizontal="center" vertical="center"/>
    </xf>
    <xf numFmtId="0" fontId="103" fillId="55" borderId="10" xfId="114" applyFont="1" applyFill="1" applyBorder="1" applyAlignment="1">
      <alignment horizontal="center" vertical="center"/>
    </xf>
    <xf numFmtId="4" fontId="111" fillId="0" borderId="14" xfId="114" applyNumberFormat="1" applyFont="1" applyBorder="1" applyAlignment="1">
      <alignment horizontal="right" vertical="center"/>
    </xf>
    <xf numFmtId="0" fontId="31" fillId="0" borderId="14" xfId="114" applyFont="1" applyBorder="1" applyAlignment="1">
      <alignment horizontal="center" vertical="center"/>
    </xf>
    <xf numFmtId="4" fontId="31" fillId="0" borderId="14" xfId="114" applyNumberFormat="1" applyFont="1" applyBorder="1" applyAlignment="1">
      <alignment horizontal="right" vertical="center"/>
    </xf>
    <xf numFmtId="0" fontId="105" fillId="0" borderId="50" xfId="114" applyFont="1" applyBorder="1" applyAlignment="1">
      <alignment vertical="center" wrapText="1"/>
    </xf>
    <xf numFmtId="4" fontId="105" fillId="0" borderId="37" xfId="114" applyNumberFormat="1" applyFont="1" applyBorder="1" applyAlignment="1">
      <alignment horizontal="right" vertical="center"/>
    </xf>
    <xf numFmtId="0" fontId="31" fillId="0" borderId="76" xfId="114" applyFont="1" applyBorder="1" applyAlignment="1">
      <alignment vertical="center" wrapText="1"/>
    </xf>
    <xf numFmtId="4" fontId="103" fillId="55" borderId="10" xfId="114" applyNumberFormat="1" applyFont="1" applyFill="1" applyBorder="1" applyAlignment="1">
      <alignment horizontal="right" vertical="center"/>
    </xf>
    <xf numFmtId="0" fontId="103" fillId="0" borderId="14" xfId="114" applyFont="1" applyBorder="1" applyAlignment="1">
      <alignment horizontal="center" vertical="center"/>
    </xf>
    <xf numFmtId="168" fontId="25" fillId="0" borderId="11" xfId="116" applyNumberFormat="1" applyFont="1" applyBorder="1" applyAlignment="1">
      <alignment horizontal="right" vertical="center"/>
    </xf>
    <xf numFmtId="168" fontId="89" fillId="0" borderId="0" xfId="115" applyNumberFormat="1" applyFont="1"/>
    <xf numFmtId="0" fontId="30" fillId="0" borderId="0" xfId="111" applyFont="1" applyAlignment="1">
      <alignment horizontal="center" vertical="center"/>
    </xf>
    <xf numFmtId="14" fontId="30" fillId="0" borderId="0" xfId="111" applyNumberFormat="1" applyFont="1" applyAlignment="1">
      <alignment horizontal="center" vertical="center"/>
    </xf>
    <xf numFmtId="0" fontId="30" fillId="0" borderId="14" xfId="111" applyFont="1" applyBorder="1" applyAlignment="1">
      <alignment horizontal="left" vertical="center" wrapText="1"/>
    </xf>
    <xf numFmtId="4" fontId="25" fillId="0" borderId="32" xfId="116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4" fontId="24" fillId="0" borderId="0" xfId="115" applyNumberFormat="1" applyFont="1" applyAlignment="1">
      <alignment vertical="center"/>
    </xf>
    <xf numFmtId="4" fontId="26" fillId="0" borderId="14" xfId="0" applyNumberFormat="1" applyFont="1" applyBorder="1" applyAlignment="1">
      <alignment horizontal="center" vertical="center" wrapText="1"/>
    </xf>
    <xf numFmtId="0" fontId="65" fillId="0" borderId="0" xfId="0" applyFont="1"/>
    <xf numFmtId="0" fontId="66" fillId="0" borderId="0" xfId="0" applyFont="1"/>
    <xf numFmtId="0" fontId="61" fillId="0" borderId="0" xfId="0" applyFont="1"/>
    <xf numFmtId="165" fontId="25" fillId="48" borderId="13" xfId="111" applyNumberFormat="1" applyFont="1" applyFill="1" applyBorder="1" applyAlignment="1">
      <alignment horizontal="right" vertical="center" wrapText="1"/>
    </xf>
    <xf numFmtId="165" fontId="25" fillId="48" borderId="26" xfId="111" applyNumberFormat="1" applyFont="1" applyFill="1" applyBorder="1" applyAlignment="1">
      <alignment horizontal="right" vertical="center" wrapText="1"/>
    </xf>
    <xf numFmtId="165" fontId="25" fillId="48" borderId="31" xfId="111" applyNumberFormat="1" applyFont="1" applyFill="1" applyBorder="1" applyAlignment="1">
      <alignment horizontal="right" vertical="center" wrapText="1"/>
    </xf>
    <xf numFmtId="165" fontId="25" fillId="48" borderId="32" xfId="111" applyNumberFormat="1" applyFont="1" applyFill="1" applyBorder="1" applyAlignment="1">
      <alignment horizontal="right" vertical="center" wrapText="1"/>
    </xf>
    <xf numFmtId="165" fontId="25" fillId="49" borderId="26" xfId="111" applyNumberFormat="1" applyFont="1" applyFill="1" applyBorder="1" applyAlignment="1">
      <alignment horizontal="right" vertical="center" wrapText="1"/>
    </xf>
    <xf numFmtId="165" fontId="25" fillId="49" borderId="13" xfId="111" applyNumberFormat="1" applyFont="1" applyFill="1" applyBorder="1" applyAlignment="1">
      <alignment horizontal="right" vertical="center" wrapText="1"/>
    </xf>
    <xf numFmtId="165" fontId="25" fillId="49" borderId="19" xfId="111" applyNumberFormat="1" applyFont="1" applyFill="1" applyBorder="1" applyAlignment="1">
      <alignment horizontal="right" vertical="center" wrapText="1"/>
    </xf>
    <xf numFmtId="0" fontId="23" fillId="0" borderId="0" xfId="131"/>
    <xf numFmtId="0" fontId="28" fillId="0" borderId="0" xfId="115" applyFont="1" applyAlignment="1">
      <alignment horizontal="center" vertical="center"/>
    </xf>
    <xf numFmtId="0" fontId="26" fillId="53" borderId="27" xfId="111" applyFont="1" applyFill="1" applyBorder="1" applyAlignment="1">
      <alignment horizontal="center" vertical="center" wrapText="1"/>
    </xf>
    <xf numFmtId="165" fontId="25" fillId="48" borderId="57" xfId="111" applyNumberFormat="1" applyFont="1" applyFill="1" applyBorder="1" applyAlignment="1">
      <alignment horizontal="right" vertical="center" wrapText="1"/>
    </xf>
    <xf numFmtId="165" fontId="24" fillId="0" borderId="60" xfId="111" applyNumberFormat="1" applyFont="1" applyBorder="1" applyAlignment="1">
      <alignment horizontal="right" vertical="center" wrapText="1"/>
    </xf>
    <xf numFmtId="165" fontId="23" fillId="0" borderId="16" xfId="111" applyNumberFormat="1" applyBorder="1" applyAlignment="1">
      <alignment vertical="center" wrapText="1"/>
    </xf>
    <xf numFmtId="165" fontId="24" fillId="0" borderId="70" xfId="111" applyNumberFormat="1" applyFont="1" applyBorder="1" applyAlignment="1">
      <alignment vertical="center"/>
    </xf>
    <xf numFmtId="165" fontId="24" fillId="0" borderId="70" xfId="111" applyNumberFormat="1" applyFont="1" applyBorder="1" applyAlignment="1">
      <alignment horizontal="right" vertical="center"/>
    </xf>
    <xf numFmtId="165" fontId="24" fillId="0" borderId="16" xfId="111" applyNumberFormat="1" applyFont="1" applyBorder="1" applyAlignment="1">
      <alignment vertical="center" wrapText="1"/>
    </xf>
    <xf numFmtId="165" fontId="24" fillId="0" borderId="37" xfId="111" applyNumberFormat="1" applyFont="1" applyBorder="1" applyAlignment="1">
      <alignment horizontal="right" vertical="center"/>
    </xf>
    <xf numFmtId="0" fontId="103" fillId="0" borderId="33" xfId="114" applyFont="1" applyBorder="1" applyAlignment="1">
      <alignment horizontal="center" vertical="center"/>
    </xf>
    <xf numFmtId="0" fontId="31" fillId="0" borderId="17" xfId="114" applyFont="1" applyBorder="1" applyAlignment="1">
      <alignment horizontal="center" vertical="center"/>
    </xf>
    <xf numFmtId="0" fontId="31" fillId="0" borderId="77" xfId="114" applyFont="1" applyBorder="1" applyAlignment="1">
      <alignment vertical="center" wrapText="1"/>
    </xf>
    <xf numFmtId="0" fontId="31" fillId="0" borderId="41" xfId="114" applyFont="1" applyBorder="1" applyAlignment="1">
      <alignment horizontal="center" vertical="center"/>
    </xf>
    <xf numFmtId="0" fontId="31" fillId="0" borderId="50" xfId="114" applyFont="1" applyBorder="1" applyAlignment="1">
      <alignment vertical="center" wrapText="1"/>
    </xf>
    <xf numFmtId="0" fontId="26" fillId="0" borderId="10" xfId="40" applyFont="1" applyBorder="1" applyAlignment="1">
      <alignment horizontal="center" vertical="center"/>
    </xf>
    <xf numFmtId="0" fontId="30" fillId="0" borderId="24" xfId="0" applyFont="1" applyBorder="1" applyAlignment="1">
      <alignment vertical="center"/>
    </xf>
    <xf numFmtId="4" fontId="86" fillId="0" borderId="31" xfId="204" applyNumberFormat="1" applyFont="1" applyBorder="1" applyAlignment="1">
      <alignment vertical="center"/>
    </xf>
    <xf numFmtId="0" fontId="26" fillId="0" borderId="13" xfId="51" applyFont="1" applyBorder="1" applyAlignment="1">
      <alignment horizontal="center" vertical="center"/>
    </xf>
    <xf numFmtId="0" fontId="25" fillId="48" borderId="24" xfId="115" applyFont="1" applyFill="1" applyBorder="1" applyAlignment="1">
      <alignment vertical="center"/>
    </xf>
    <xf numFmtId="0" fontId="25" fillId="0" borderId="24" xfId="115" applyFont="1" applyBorder="1" applyAlignment="1">
      <alignment vertical="center"/>
    </xf>
    <xf numFmtId="4" fontId="30" fillId="0" borderId="99" xfId="115" applyNumberFormat="1" applyFont="1" applyBorder="1" applyAlignment="1">
      <alignment vertical="center"/>
    </xf>
    <xf numFmtId="4" fontId="25" fillId="0" borderId="51" xfId="115" applyNumberFormat="1" applyFont="1" applyBorder="1" applyAlignment="1">
      <alignment vertical="center"/>
    </xf>
    <xf numFmtId="4" fontId="86" fillId="0" borderId="17" xfId="204" applyNumberFormat="1" applyFont="1" applyBorder="1" applyAlignment="1">
      <alignment vertical="center"/>
    </xf>
    <xf numFmtId="4" fontId="86" fillId="0" borderId="15" xfId="204" applyNumberFormat="1" applyFont="1" applyBorder="1" applyAlignment="1">
      <alignment vertical="center"/>
    </xf>
    <xf numFmtId="49" fontId="36" fillId="0" borderId="0" xfId="51" applyNumberFormat="1" applyFont="1" applyAlignment="1">
      <alignment horizontal="right" vertical="center"/>
    </xf>
    <xf numFmtId="4" fontId="93" fillId="0" borderId="11" xfId="204" applyNumberFormat="1" applyFont="1" applyBorder="1" applyAlignment="1">
      <alignment horizontal="center" vertical="center"/>
    </xf>
    <xf numFmtId="4" fontId="87" fillId="0" borderId="36" xfId="204" applyNumberFormat="1" applyFont="1" applyBorder="1" applyAlignment="1">
      <alignment horizontal="center" vertical="center"/>
    </xf>
    <xf numFmtId="4" fontId="87" fillId="0" borderId="40" xfId="204" applyNumberFormat="1" applyFont="1" applyBorder="1" applyAlignment="1">
      <alignment horizontal="center" vertical="center"/>
    </xf>
    <xf numFmtId="166" fontId="25" fillId="0" borderId="0" xfId="115" applyNumberFormat="1" applyFont="1" applyAlignment="1">
      <alignment vertical="center"/>
    </xf>
    <xf numFmtId="10" fontId="25" fillId="0" borderId="11" xfId="115" applyNumberFormat="1" applyFont="1" applyBorder="1" applyAlignment="1">
      <alignment horizontal="center" vertical="center"/>
    </xf>
    <xf numFmtId="0" fontId="26" fillId="0" borderId="55" xfId="115" applyFont="1" applyBorder="1" applyAlignment="1">
      <alignment horizontal="center" vertical="center"/>
    </xf>
    <xf numFmtId="10" fontId="25" fillId="0" borderId="11" xfId="115" applyNumberFormat="1" applyFont="1" applyBorder="1" applyAlignment="1">
      <alignment vertical="center"/>
    </xf>
    <xf numFmtId="4" fontId="25" fillId="48" borderId="25" xfId="115" applyNumberFormat="1" applyFont="1" applyFill="1" applyBorder="1" applyAlignment="1">
      <alignment vertical="center"/>
    </xf>
    <xf numFmtId="4" fontId="87" fillId="0" borderId="37" xfId="204" applyNumberFormat="1" applyFont="1" applyBorder="1" applyAlignment="1">
      <alignment horizontal="center" vertical="center"/>
    </xf>
    <xf numFmtId="0" fontId="37" fillId="0" borderId="0" xfId="51" applyFont="1" applyAlignment="1">
      <alignment horizontal="right"/>
    </xf>
    <xf numFmtId="0" fontId="24" fillId="0" borderId="15" xfId="51" applyFont="1" applyBorder="1" applyAlignment="1">
      <alignment vertical="center"/>
    </xf>
    <xf numFmtId="0" fontId="24" fillId="0" borderId="60" xfId="51" applyFont="1" applyBorder="1" applyAlignment="1">
      <alignment vertical="center"/>
    </xf>
    <xf numFmtId="0" fontId="37" fillId="0" borderId="26" xfId="51" applyFont="1" applyBorder="1" applyAlignment="1">
      <alignment vertical="center"/>
    </xf>
    <xf numFmtId="0" fontId="24" fillId="0" borderId="70" xfId="51" applyFont="1" applyBorder="1" applyAlignment="1">
      <alignment vertical="center" wrapText="1"/>
    </xf>
    <xf numFmtId="4" fontId="86" fillId="0" borderId="14" xfId="204" applyNumberFormat="1" applyFont="1" applyBorder="1" applyAlignment="1">
      <alignment vertical="center"/>
    </xf>
    <xf numFmtId="4" fontId="87" fillId="0" borderId="0" xfId="204" applyNumberFormat="1" applyFont="1" applyAlignment="1">
      <alignment vertical="center"/>
    </xf>
    <xf numFmtId="0" fontId="24" fillId="0" borderId="0" xfId="51" applyFont="1" applyAlignment="1">
      <alignment horizontal="center" vertical="center"/>
    </xf>
    <xf numFmtId="0" fontId="24" fillId="0" borderId="66" xfId="51" applyFont="1" applyBorder="1" applyAlignment="1">
      <alignment vertical="center"/>
    </xf>
    <xf numFmtId="0" fontId="24" fillId="0" borderId="64" xfId="51" applyFont="1" applyBorder="1" applyAlignment="1">
      <alignment vertical="center"/>
    </xf>
    <xf numFmtId="0" fontId="37" fillId="0" borderId="0" xfId="51" applyFont="1" applyAlignment="1">
      <alignment horizontal="center" vertical="center"/>
    </xf>
    <xf numFmtId="0" fontId="36" fillId="0" borderId="0" xfId="51" applyFont="1" applyAlignment="1">
      <alignment horizontal="center"/>
    </xf>
    <xf numFmtId="0" fontId="37" fillId="0" borderId="0" xfId="51" applyFont="1" applyAlignment="1">
      <alignment horizontal="center"/>
    </xf>
    <xf numFmtId="0" fontId="37" fillId="0" borderId="55" xfId="51" applyFont="1" applyBorder="1" applyAlignment="1">
      <alignment horizontal="center" vertical="center"/>
    </xf>
    <xf numFmtId="0" fontId="24" fillId="0" borderId="56" xfId="51" applyFont="1" applyBorder="1" applyAlignment="1">
      <alignment horizontal="center" vertical="center"/>
    </xf>
    <xf numFmtId="0" fontId="24" fillId="0" borderId="77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35" fillId="0" borderId="0" xfId="51" applyFont="1" applyAlignment="1">
      <alignment vertical="center"/>
    </xf>
    <xf numFmtId="0" fontId="24" fillId="0" borderId="58" xfId="51" applyFont="1" applyBorder="1" applyAlignment="1">
      <alignment horizontal="center" vertical="center"/>
    </xf>
    <xf numFmtId="0" fontId="24" fillId="0" borderId="50" xfId="51" applyFont="1" applyBorder="1" applyAlignment="1">
      <alignment horizontal="center" vertical="center"/>
    </xf>
    <xf numFmtId="0" fontId="24" fillId="0" borderId="52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24" xfId="51" applyFont="1" applyBorder="1" applyAlignment="1">
      <alignment horizontal="center" vertical="center"/>
    </xf>
    <xf numFmtId="0" fontId="30" fillId="0" borderId="44" xfId="115" applyFont="1" applyBorder="1" applyAlignment="1">
      <alignment horizontal="left" vertical="center" wrapText="1"/>
    </xf>
    <xf numFmtId="16" fontId="30" fillId="0" borderId="42" xfId="115" applyNumberFormat="1" applyFont="1" applyBorder="1" applyAlignment="1">
      <alignment vertical="center"/>
    </xf>
    <xf numFmtId="10" fontId="30" fillId="0" borderId="36" xfId="115" applyNumberFormat="1" applyFont="1" applyBorder="1" applyAlignment="1">
      <alignment horizontal="right" vertical="center"/>
    </xf>
    <xf numFmtId="4" fontId="25" fillId="0" borderId="72" xfId="115" applyNumberFormat="1" applyFont="1" applyBorder="1" applyAlignment="1">
      <alignment vertical="center"/>
    </xf>
    <xf numFmtId="49" fontId="25" fillId="0" borderId="22" xfId="115" applyNumberFormat="1" applyFont="1" applyBorder="1" applyAlignment="1">
      <alignment horizontal="center" vertical="center" wrapText="1"/>
    </xf>
    <xf numFmtId="4" fontId="30" fillId="0" borderId="16" xfId="115" applyNumberFormat="1" applyFont="1" applyBorder="1" applyAlignment="1">
      <alignment vertical="center"/>
    </xf>
    <xf numFmtId="0" fontId="30" fillId="0" borderId="49" xfId="115" applyFont="1" applyBorder="1" applyAlignment="1">
      <alignment vertical="center"/>
    </xf>
    <xf numFmtId="166" fontId="23" fillId="0" borderId="0" xfId="115" applyNumberFormat="1" applyAlignment="1">
      <alignment vertical="center"/>
    </xf>
    <xf numFmtId="4" fontId="30" fillId="0" borderId="61" xfId="115" applyNumberFormat="1" applyFont="1" applyBorder="1" applyAlignment="1">
      <alignment vertical="center"/>
    </xf>
    <xf numFmtId="4" fontId="30" fillId="0" borderId="63" xfId="115" applyNumberFormat="1" applyFont="1" applyBorder="1" applyAlignment="1">
      <alignment vertical="center"/>
    </xf>
    <xf numFmtId="169" fontId="24" fillId="0" borderId="0" xfId="115" applyNumberFormat="1" applyFont="1" applyAlignment="1">
      <alignment horizontal="center" vertical="center"/>
    </xf>
    <xf numFmtId="49" fontId="30" fillId="0" borderId="103" xfId="115" applyNumberFormat="1" applyFont="1" applyBorder="1" applyAlignment="1">
      <alignment horizontal="center" vertical="center"/>
    </xf>
    <xf numFmtId="0" fontId="30" fillId="0" borderId="42" xfId="115" applyFont="1" applyBorder="1" applyAlignment="1">
      <alignment horizontal="left" vertical="center" wrapText="1"/>
    </xf>
    <xf numFmtId="0" fontId="30" fillId="0" borderId="0" xfId="115" applyFont="1" applyAlignment="1">
      <alignment vertical="center"/>
    </xf>
    <xf numFmtId="49" fontId="30" fillId="0" borderId="50" xfId="115" applyNumberFormat="1" applyFont="1" applyBorder="1" applyAlignment="1">
      <alignment vertical="center"/>
    </xf>
    <xf numFmtId="0" fontId="30" fillId="0" borderId="54" xfId="40" applyFont="1" applyBorder="1" applyAlignment="1">
      <alignment vertical="center" wrapText="1"/>
    </xf>
    <xf numFmtId="0" fontId="26" fillId="0" borderId="10" xfId="115" applyFont="1" applyBorder="1" applyAlignment="1">
      <alignment horizontal="center" vertical="center"/>
    </xf>
    <xf numFmtId="0" fontId="26" fillId="0" borderId="27" xfId="40" applyFont="1" applyBorder="1" applyAlignment="1">
      <alignment horizontal="center" vertical="center"/>
    </xf>
    <xf numFmtId="4" fontId="114" fillId="0" borderId="14" xfId="0" applyNumberFormat="1" applyFont="1" applyBorder="1" applyAlignment="1">
      <alignment horizontal="right" vertical="center"/>
    </xf>
    <xf numFmtId="0" fontId="26" fillId="0" borderId="0" xfId="115" applyFont="1" applyAlignment="1">
      <alignment horizontal="center" vertical="center"/>
    </xf>
    <xf numFmtId="0" fontId="25" fillId="0" borderId="0" xfId="115" applyFont="1" applyAlignment="1">
      <alignment vertical="center"/>
    </xf>
    <xf numFmtId="4" fontId="25" fillId="0" borderId="0" xfId="115" applyNumberFormat="1" applyFont="1" applyAlignment="1">
      <alignment vertical="center"/>
    </xf>
    <xf numFmtId="4" fontId="30" fillId="0" borderId="56" xfId="115" applyNumberFormat="1" applyFont="1" applyBorder="1" applyAlignment="1">
      <alignment vertical="center"/>
    </xf>
    <xf numFmtId="0" fontId="24" fillId="0" borderId="0" xfId="115" applyFont="1" applyAlignment="1">
      <alignment vertical="center"/>
    </xf>
    <xf numFmtId="16" fontId="30" fillId="0" borderId="50" xfId="115" applyNumberFormat="1" applyFont="1" applyBorder="1" applyAlignment="1">
      <alignment vertical="center"/>
    </xf>
    <xf numFmtId="0" fontId="30" fillId="0" borderId="44" xfId="0" applyFont="1" applyBorder="1" applyAlignment="1">
      <alignment vertical="center"/>
    </xf>
    <xf numFmtId="0" fontId="25" fillId="0" borderId="20" xfId="115" applyFont="1" applyBorder="1" applyAlignment="1">
      <alignment horizontal="center" vertical="center"/>
    </xf>
    <xf numFmtId="4" fontId="114" fillId="0" borderId="63" xfId="0" applyNumberFormat="1" applyFont="1" applyBorder="1" applyAlignment="1">
      <alignment horizontal="right" vertical="center"/>
    </xf>
    <xf numFmtId="0" fontId="26" fillId="0" borderId="12" xfId="115" applyFont="1" applyBorder="1" applyAlignment="1">
      <alignment horizontal="center" vertical="center"/>
    </xf>
    <xf numFmtId="4" fontId="25" fillId="0" borderId="10" xfId="115" applyNumberFormat="1" applyFont="1" applyBorder="1" applyAlignment="1">
      <alignment vertical="center"/>
    </xf>
    <xf numFmtId="4" fontId="25" fillId="0" borderId="48" xfId="115" applyNumberFormat="1" applyFont="1" applyBorder="1" applyAlignment="1">
      <alignment vertical="center"/>
    </xf>
    <xf numFmtId="0" fontId="26" fillId="0" borderId="48" xfId="115" applyFont="1" applyBorder="1" applyAlignment="1">
      <alignment vertical="center"/>
    </xf>
    <xf numFmtId="4" fontId="30" fillId="0" borderId="31" xfId="115" applyNumberFormat="1" applyFont="1" applyBorder="1" applyAlignment="1">
      <alignment vertical="center"/>
    </xf>
    <xf numFmtId="4" fontId="25" fillId="0" borderId="27" xfId="115" applyNumberFormat="1" applyFont="1" applyBorder="1" applyAlignment="1">
      <alignment vertical="center"/>
    </xf>
    <xf numFmtId="0" fontId="26" fillId="0" borderId="11" xfId="115" applyFont="1" applyBorder="1" applyAlignment="1">
      <alignment horizontal="center" vertical="center"/>
    </xf>
    <xf numFmtId="0" fontId="25" fillId="48" borderId="48" xfId="115" applyFont="1" applyFill="1" applyBorder="1" applyAlignment="1">
      <alignment vertical="center" wrapText="1"/>
    </xf>
    <xf numFmtId="0" fontId="30" fillId="0" borderId="33" xfId="115" applyFont="1" applyBorder="1" applyAlignment="1">
      <alignment vertical="center"/>
    </xf>
    <xf numFmtId="0" fontId="25" fillId="0" borderId="21" xfId="115" applyFont="1" applyBorder="1" applyAlignment="1">
      <alignment horizontal="center" vertical="center"/>
    </xf>
    <xf numFmtId="166" fontId="24" fillId="0" borderId="0" xfId="115" applyNumberFormat="1" applyFont="1" applyAlignment="1">
      <alignment vertical="center"/>
    </xf>
    <xf numFmtId="0" fontId="25" fillId="0" borderId="48" xfId="115" applyFont="1" applyBorder="1" applyAlignment="1">
      <alignment vertical="center"/>
    </xf>
    <xf numFmtId="4" fontId="25" fillId="48" borderId="38" xfId="115" applyNumberFormat="1" applyFont="1" applyFill="1" applyBorder="1" applyAlignment="1">
      <alignment vertical="center"/>
    </xf>
    <xf numFmtId="4" fontId="30" fillId="0" borderId="50" xfId="40" applyNumberFormat="1" applyFont="1" applyBorder="1" applyAlignment="1">
      <alignment horizontal="right" vertical="center"/>
    </xf>
    <xf numFmtId="0" fontId="26" fillId="0" borderId="0" xfId="40" applyFont="1" applyAlignment="1">
      <alignment horizontal="center" vertical="center"/>
    </xf>
    <xf numFmtId="0" fontId="26" fillId="0" borderId="0" xfId="40" applyFont="1" applyAlignment="1">
      <alignment horizontal="left" vertical="center"/>
    </xf>
    <xf numFmtId="0" fontId="30" fillId="0" borderId="16" xfId="40" applyFont="1" applyBorder="1" applyAlignment="1">
      <alignment vertical="center"/>
    </xf>
    <xf numFmtId="4" fontId="27" fillId="0" borderId="0" xfId="40" applyNumberFormat="1" applyAlignment="1">
      <alignment vertical="center"/>
    </xf>
    <xf numFmtId="0" fontId="28" fillId="0" borderId="0" xfId="40" applyFont="1" applyAlignment="1">
      <alignment horizontal="center" vertical="center"/>
    </xf>
    <xf numFmtId="4" fontId="28" fillId="0" borderId="0" xfId="40" applyNumberFormat="1" applyFont="1" applyAlignment="1">
      <alignment horizontal="center" vertical="center"/>
    </xf>
    <xf numFmtId="0" fontId="26" fillId="0" borderId="12" xfId="40" applyFont="1" applyBorder="1" applyAlignment="1">
      <alignment horizontal="center" vertical="center"/>
    </xf>
    <xf numFmtId="0" fontId="26" fillId="0" borderId="11" xfId="40" applyFont="1" applyBorder="1" applyAlignment="1">
      <alignment horizontal="center" vertical="center"/>
    </xf>
    <xf numFmtId="0" fontId="30" fillId="0" borderId="49" xfId="40" applyFont="1" applyBorder="1" applyAlignment="1">
      <alignment vertical="center"/>
    </xf>
    <xf numFmtId="4" fontId="30" fillId="0" borderId="56" xfId="40" applyNumberFormat="1" applyFont="1" applyBorder="1" applyAlignment="1">
      <alignment vertical="center"/>
    </xf>
    <xf numFmtId="4" fontId="30" fillId="0" borderId="31" xfId="40" applyNumberFormat="1" applyFont="1" applyBorder="1" applyAlignment="1">
      <alignment vertical="center"/>
    </xf>
    <xf numFmtId="0" fontId="30" fillId="0" borderId="44" xfId="40" applyFont="1" applyBorder="1" applyAlignment="1">
      <alignment vertical="center"/>
    </xf>
    <xf numFmtId="0" fontId="30" fillId="0" borderId="24" xfId="40" applyFont="1" applyBorder="1" applyAlignment="1">
      <alignment vertical="center"/>
    </xf>
    <xf numFmtId="4" fontId="30" fillId="0" borderId="38" xfId="40" applyNumberFormat="1" applyFont="1" applyBorder="1" applyAlignment="1">
      <alignment vertical="center"/>
    </xf>
    <xf numFmtId="4" fontId="30" fillId="0" borderId="25" xfId="40" applyNumberFormat="1" applyFont="1" applyBorder="1" applyAlignment="1">
      <alignment vertical="center"/>
    </xf>
    <xf numFmtId="10" fontId="30" fillId="0" borderId="36" xfId="40" applyNumberFormat="1" applyFont="1" applyBorder="1" applyAlignment="1">
      <alignment horizontal="center" vertical="center"/>
    </xf>
    <xf numFmtId="0" fontId="25" fillId="0" borderId="48" xfId="40" applyFont="1" applyBorder="1" applyAlignment="1">
      <alignment vertical="center"/>
    </xf>
    <xf numFmtId="0" fontId="24" fillId="0" borderId="0" xfId="40" applyFont="1" applyAlignment="1">
      <alignment vertical="center"/>
    </xf>
    <xf numFmtId="166" fontId="24" fillId="0" borderId="0" xfId="40" applyNumberFormat="1" applyFont="1" applyAlignment="1">
      <alignment vertical="center"/>
    </xf>
    <xf numFmtId="4" fontId="24" fillId="0" borderId="0" xfId="40" applyNumberFormat="1" applyFont="1" applyAlignment="1">
      <alignment vertical="center"/>
    </xf>
    <xf numFmtId="0" fontId="24" fillId="0" borderId="0" xfId="40" applyFont="1" applyAlignment="1">
      <alignment horizontal="center" vertical="center"/>
    </xf>
    <xf numFmtId="0" fontId="30" fillId="0" borderId="44" xfId="40" applyFont="1" applyBorder="1" applyAlignment="1">
      <alignment vertical="center" wrapText="1"/>
    </xf>
    <xf numFmtId="0" fontId="27" fillId="0" borderId="44" xfId="40" applyBorder="1" applyAlignment="1">
      <alignment vertical="center"/>
    </xf>
    <xf numFmtId="0" fontId="25" fillId="0" borderId="0" xfId="40" applyFont="1" applyAlignment="1">
      <alignment vertical="center"/>
    </xf>
    <xf numFmtId="166" fontId="25" fillId="0" borderId="0" xfId="40" applyNumberFormat="1" applyFont="1" applyAlignment="1">
      <alignment vertical="center"/>
    </xf>
    <xf numFmtId="4" fontId="25" fillId="0" borderId="0" xfId="40" applyNumberFormat="1" applyFont="1" applyAlignment="1">
      <alignment vertical="center"/>
    </xf>
    <xf numFmtId="166" fontId="27" fillId="0" borderId="0" xfId="40" applyNumberFormat="1" applyAlignment="1">
      <alignment vertical="center"/>
    </xf>
    <xf numFmtId="0" fontId="117" fillId="0" borderId="0" xfId="115" applyFont="1"/>
    <xf numFmtId="172" fontId="25" fillId="0" borderId="19" xfId="116" applyNumberFormat="1" applyFont="1" applyBorder="1" applyAlignment="1">
      <alignment horizontal="right" vertical="center"/>
    </xf>
    <xf numFmtId="4" fontId="30" fillId="0" borderId="32" xfId="116" applyNumberFormat="1" applyFont="1" applyBorder="1" applyAlignment="1">
      <alignment horizontal="center" vertical="center" wrapText="1"/>
    </xf>
    <xf numFmtId="4" fontId="86" fillId="0" borderId="37" xfId="116" applyNumberFormat="1" applyFont="1" applyBorder="1" applyAlignment="1">
      <alignment horizontal="right" vertical="center"/>
    </xf>
    <xf numFmtId="4" fontId="25" fillId="16" borderId="37" xfId="116" applyNumberFormat="1" applyFont="1" applyFill="1" applyBorder="1" applyAlignment="1">
      <alignment horizontal="right" vertical="center"/>
    </xf>
    <xf numFmtId="4" fontId="30" fillId="0" borderId="39" xfId="115" applyNumberFormat="1" applyFont="1" applyBorder="1" applyAlignment="1">
      <alignment vertical="center" wrapText="1"/>
    </xf>
    <xf numFmtId="4" fontId="93" fillId="81" borderId="37" xfId="116" applyNumberFormat="1" applyFont="1" applyFill="1" applyBorder="1" applyAlignment="1">
      <alignment horizontal="right" vertical="center" wrapText="1"/>
    </xf>
    <xf numFmtId="4" fontId="93" fillId="81" borderId="11" xfId="116" applyNumberFormat="1" applyFont="1" applyFill="1" applyBorder="1" applyAlignment="1">
      <alignment horizontal="right" vertical="center"/>
    </xf>
    <xf numFmtId="4" fontId="87" fillId="0" borderId="36" xfId="116" applyNumberFormat="1" applyFont="1" applyBorder="1" applyAlignment="1">
      <alignment horizontal="right" vertical="center"/>
    </xf>
    <xf numFmtId="4" fontId="87" fillId="0" borderId="36" xfId="116" applyNumberFormat="1" applyFont="1" applyBorder="1" applyAlignment="1">
      <alignment vertical="center"/>
    </xf>
    <xf numFmtId="4" fontId="87" fillId="0" borderId="37" xfId="116" applyNumberFormat="1" applyFont="1" applyBorder="1" applyAlignment="1">
      <alignment vertical="center"/>
    </xf>
    <xf numFmtId="0" fontId="26" fillId="0" borderId="21" xfId="40" applyFont="1" applyBorder="1" applyAlignment="1">
      <alignment horizontal="center" vertical="center"/>
    </xf>
    <xf numFmtId="0" fontId="25" fillId="48" borderId="21" xfId="40" applyFont="1" applyFill="1" applyBorder="1" applyAlignment="1">
      <alignment vertical="center"/>
    </xf>
    <xf numFmtId="4" fontId="25" fillId="48" borderId="12" xfId="40" applyNumberFormat="1" applyFont="1" applyFill="1" applyBorder="1" applyAlignment="1">
      <alignment vertical="center"/>
    </xf>
    <xf numFmtId="4" fontId="25" fillId="48" borderId="10" xfId="40" applyNumberFormat="1" applyFont="1" applyFill="1" applyBorder="1" applyAlignment="1">
      <alignment vertical="center"/>
    </xf>
    <xf numFmtId="4" fontId="29" fillId="48" borderId="11" xfId="40" applyNumberFormat="1" applyFont="1" applyFill="1" applyBorder="1" applyAlignment="1">
      <alignment horizontal="center" vertical="center"/>
    </xf>
    <xf numFmtId="4" fontId="26" fillId="0" borderId="11" xfId="51" applyNumberFormat="1" applyFont="1" applyBorder="1" applyAlignment="1">
      <alignment horizontal="right" vertical="center"/>
    </xf>
    <xf numFmtId="4" fontId="24" fillId="0" borderId="14" xfId="49" applyNumberFormat="1" applyFont="1" applyBorder="1" applyAlignment="1">
      <alignment horizontal="right" vertical="center"/>
    </xf>
    <xf numFmtId="4" fontId="26" fillId="48" borderId="17" xfId="49" applyNumberFormat="1" applyFont="1" applyFill="1" applyBorder="1" applyAlignment="1">
      <alignment vertical="center" wrapText="1"/>
    </xf>
    <xf numFmtId="166" fontId="96" fillId="0" borderId="0" xfId="115" applyNumberFormat="1" applyFont="1" applyAlignment="1">
      <alignment vertical="center"/>
    </xf>
    <xf numFmtId="4" fontId="24" fillId="0" borderId="37" xfId="49" applyNumberFormat="1" applyFont="1" applyBorder="1" applyAlignment="1">
      <alignment horizontal="right" vertical="center"/>
    </xf>
    <xf numFmtId="4" fontId="26" fillId="48" borderId="41" xfId="49" applyNumberFormat="1" applyFont="1" applyFill="1" applyBorder="1" applyAlignment="1">
      <alignment vertical="center" wrapText="1"/>
    </xf>
    <xf numFmtId="0" fontId="24" fillId="51" borderId="64" xfId="111" applyFont="1" applyFill="1" applyBorder="1" applyAlignment="1">
      <alignment horizontal="left" vertical="center"/>
    </xf>
    <xf numFmtId="0" fontId="24" fillId="0" borderId="14" xfId="111" applyFont="1" applyBorder="1" applyAlignment="1">
      <alignment horizontal="left" vertical="center"/>
    </xf>
    <xf numFmtId="0" fontId="24" fillId="51" borderId="29" xfId="111" applyFont="1" applyFill="1" applyBorder="1" applyAlignment="1">
      <alignment horizontal="center" vertical="center"/>
    </xf>
    <xf numFmtId="4" fontId="30" fillId="0" borderId="53" xfId="115" applyNumberFormat="1" applyFont="1" applyBorder="1" applyAlignment="1">
      <alignment horizontal="right" vertical="center"/>
    </xf>
    <xf numFmtId="0" fontId="103" fillId="0" borderId="14" xfId="114" applyFont="1" applyBorder="1" applyAlignment="1">
      <alignment horizontal="center" vertical="center" wrapText="1"/>
    </xf>
    <xf numFmtId="0" fontId="103" fillId="0" borderId="34" xfId="114" applyFont="1" applyBorder="1" applyAlignment="1">
      <alignment horizontal="center" vertical="center" wrapText="1"/>
    </xf>
    <xf numFmtId="4" fontId="111" fillId="0" borderId="34" xfId="114" applyNumberFormat="1" applyFont="1" applyBorder="1" applyAlignment="1">
      <alignment horizontal="right" vertical="center"/>
    </xf>
    <xf numFmtId="0" fontId="103" fillId="0" borderId="17" xfId="114" applyFont="1" applyBorder="1" applyAlignment="1">
      <alignment horizontal="center" vertical="center" wrapText="1"/>
    </xf>
    <xf numFmtId="4" fontId="111" fillId="0" borderId="17" xfId="114" applyNumberFormat="1" applyFont="1" applyBorder="1" applyAlignment="1">
      <alignment horizontal="right" vertical="center"/>
    </xf>
    <xf numFmtId="4" fontId="93" fillId="0" borderId="10" xfId="204" applyNumberFormat="1" applyFont="1" applyBorder="1" applyAlignment="1">
      <alignment vertical="center"/>
    </xf>
    <xf numFmtId="4" fontId="25" fillId="0" borderId="10" xfId="51" applyNumberFormat="1" applyFont="1" applyBorder="1" applyAlignment="1">
      <alignment vertical="center"/>
    </xf>
    <xf numFmtId="0" fontId="25" fillId="0" borderId="12" xfId="51" applyFont="1" applyBorder="1" applyAlignment="1">
      <alignment horizontal="center" vertical="center"/>
    </xf>
    <xf numFmtId="0" fontId="25" fillId="0" borderId="27" xfId="51" applyFont="1" applyBorder="1" applyAlignment="1">
      <alignment vertical="center"/>
    </xf>
    <xf numFmtId="0" fontId="30" fillId="0" borderId="0" xfId="0" applyFont="1"/>
    <xf numFmtId="0" fontId="25" fillId="0" borderId="10" xfId="51" applyFont="1" applyBorder="1" applyAlignment="1">
      <alignment vertical="center"/>
    </xf>
    <xf numFmtId="0" fontId="25" fillId="0" borderId="27" xfId="51" applyFont="1" applyBorder="1" applyAlignment="1">
      <alignment vertical="center" wrapText="1"/>
    </xf>
    <xf numFmtId="49" fontId="25" fillId="0" borderId="12" xfId="115" applyNumberFormat="1" applyFont="1" applyBorder="1" applyAlignment="1">
      <alignment horizontal="center" vertical="center"/>
    </xf>
    <xf numFmtId="0" fontId="25" fillId="0" borderId="10" xfId="51" applyFont="1" applyBorder="1" applyAlignment="1">
      <alignment vertical="center" wrapText="1"/>
    </xf>
    <xf numFmtId="4" fontId="93" fillId="48" borderId="10" xfId="204" applyNumberFormat="1" applyFont="1" applyFill="1" applyBorder="1" applyAlignment="1">
      <alignment vertical="center"/>
    </xf>
    <xf numFmtId="0" fontId="30" fillId="0" borderId="0" xfId="115" applyFont="1" applyAlignment="1">
      <alignment horizontal="center" vertical="center"/>
    </xf>
    <xf numFmtId="0" fontId="23" fillId="0" borderId="0" xfId="115" applyAlignment="1">
      <alignment horizontal="center" vertical="center"/>
    </xf>
    <xf numFmtId="49" fontId="29" fillId="0" borderId="0" xfId="115" applyNumberFormat="1" applyFont="1" applyAlignment="1">
      <alignment horizontal="right"/>
    </xf>
    <xf numFmtId="4" fontId="59" fillId="0" borderId="0" xfId="115" applyNumberFormat="1" applyFont="1" applyAlignment="1">
      <alignment horizontal="center" vertical="center"/>
    </xf>
    <xf numFmtId="0" fontId="29" fillId="0" borderId="0" xfId="115" applyFont="1"/>
    <xf numFmtId="0" fontId="26" fillId="0" borderId="13" xfId="115" applyFont="1" applyBorder="1" applyAlignment="1">
      <alignment horizontal="center" vertical="center"/>
    </xf>
    <xf numFmtId="0" fontId="26" fillId="0" borderId="33" xfId="115" applyFont="1" applyBorder="1" applyAlignment="1">
      <alignment horizontal="center" vertical="center"/>
    </xf>
    <xf numFmtId="0" fontId="26" fillId="0" borderId="25" xfId="115" applyFont="1" applyBorder="1" applyAlignment="1">
      <alignment horizontal="center" vertical="center"/>
    </xf>
    <xf numFmtId="0" fontId="30" fillId="0" borderId="56" xfId="115" applyFont="1" applyBorder="1" applyAlignment="1">
      <alignment horizontal="center" vertical="center"/>
    </xf>
    <xf numFmtId="49" fontId="30" fillId="0" borderId="31" xfId="115" applyNumberFormat="1" applyFont="1" applyBorder="1" applyAlignment="1">
      <alignment horizontal="center" vertical="center"/>
    </xf>
    <xf numFmtId="0" fontId="30" fillId="0" borderId="57" xfId="115" applyFont="1" applyBorder="1" applyAlignment="1">
      <alignment horizontal="left" vertical="center" wrapText="1"/>
    </xf>
    <xf numFmtId="4" fontId="30" fillId="0" borderId="31" xfId="115" applyNumberFormat="1" applyFont="1" applyBorder="1" applyAlignment="1">
      <alignment horizontal="right" vertical="center"/>
    </xf>
    <xf numFmtId="4" fontId="30" fillId="0" borderId="32" xfId="115" applyNumberFormat="1" applyFont="1" applyBorder="1" applyAlignment="1">
      <alignment horizontal="right" vertical="center"/>
    </xf>
    <xf numFmtId="0" fontId="30" fillId="0" borderId="0" xfId="115" applyFont="1" applyAlignment="1">
      <alignment horizontal="center"/>
    </xf>
    <xf numFmtId="0" fontId="30" fillId="0" borderId="50" xfId="115" applyFont="1" applyBorder="1" applyAlignment="1">
      <alignment horizontal="center" vertical="center"/>
    </xf>
    <xf numFmtId="49" fontId="30" fillId="0" borderId="14" xfId="115" applyNumberFormat="1" applyFont="1" applyBorder="1" applyAlignment="1">
      <alignment horizontal="center" vertical="center"/>
    </xf>
    <xf numFmtId="0" fontId="30" fillId="0" borderId="14" xfId="115" applyFont="1" applyBorder="1" applyAlignment="1">
      <alignment horizontal="left"/>
    </xf>
    <xf numFmtId="4" fontId="30" fillId="0" borderId="37" xfId="115" applyNumberFormat="1" applyFont="1" applyBorder="1" applyAlignment="1">
      <alignment horizontal="right" vertical="center"/>
    </xf>
    <xf numFmtId="4" fontId="30" fillId="0" borderId="37" xfId="115" applyNumberFormat="1" applyFont="1" applyBorder="1" applyAlignment="1">
      <alignment vertical="center"/>
    </xf>
    <xf numFmtId="0" fontId="30" fillId="0" borderId="14" xfId="115" applyFont="1" applyBorder="1" applyAlignment="1">
      <alignment horizontal="left" vertical="center" wrapText="1"/>
    </xf>
    <xf numFmtId="0" fontId="30" fillId="0" borderId="14" xfId="115" applyFont="1" applyBorder="1" applyAlignment="1">
      <alignment horizontal="right" vertical="center"/>
    </xf>
    <xf numFmtId="0" fontId="30" fillId="0" borderId="58" xfId="115" applyFont="1" applyBorder="1" applyAlignment="1">
      <alignment horizontal="center" vertical="center"/>
    </xf>
    <xf numFmtId="0" fontId="23" fillId="0" borderId="0" xfId="115" applyAlignment="1">
      <alignment horizontal="center"/>
    </xf>
    <xf numFmtId="49" fontId="30" fillId="0" borderId="15" xfId="115" applyNumberFormat="1" applyFont="1" applyBorder="1" applyAlignment="1">
      <alignment horizontal="center" vertical="center"/>
    </xf>
    <xf numFmtId="0" fontId="30" fillId="0" borderId="15" xfId="115" applyFont="1" applyBorder="1" applyAlignment="1">
      <alignment horizontal="left" vertical="center" wrapText="1"/>
    </xf>
    <xf numFmtId="4" fontId="30" fillId="0" borderId="15" xfId="115" applyNumberFormat="1" applyFont="1" applyBorder="1" applyAlignment="1">
      <alignment horizontal="right" vertical="center"/>
    </xf>
    <xf numFmtId="4" fontId="30" fillId="0" borderId="36" xfId="115" applyNumberFormat="1" applyFont="1" applyBorder="1" applyAlignment="1">
      <alignment horizontal="right" vertical="center"/>
    </xf>
    <xf numFmtId="49" fontId="30" fillId="0" borderId="17" xfId="115" applyNumberFormat="1" applyFont="1" applyBorder="1" applyAlignment="1">
      <alignment horizontal="center" vertical="center"/>
    </xf>
    <xf numFmtId="0" fontId="30" fillId="0" borderId="17" xfId="115" applyFont="1" applyBorder="1" applyAlignment="1">
      <alignment horizontal="left" vertical="center" wrapText="1"/>
    </xf>
    <xf numFmtId="4" fontId="30" fillId="0" borderId="17" xfId="115" applyNumberFormat="1" applyFont="1" applyBorder="1" applyAlignment="1">
      <alignment horizontal="right" vertical="center"/>
    </xf>
    <xf numFmtId="4" fontId="30" fillId="0" borderId="41" xfId="115" applyNumberFormat="1" applyFont="1" applyBorder="1" applyAlignment="1">
      <alignment horizontal="right" vertical="center"/>
    </xf>
    <xf numFmtId="0" fontId="30" fillId="0" borderId="0" xfId="115" applyFont="1" applyAlignment="1">
      <alignment horizontal="left" vertical="center" wrapText="1"/>
    </xf>
    <xf numFmtId="4" fontId="30" fillId="0" borderId="0" xfId="115" applyNumberFormat="1" applyFont="1"/>
    <xf numFmtId="0" fontId="30" fillId="0" borderId="31" xfId="115" applyFont="1" applyBorder="1" applyAlignment="1">
      <alignment horizontal="left" vertical="center" wrapText="1"/>
    </xf>
    <xf numFmtId="4" fontId="30" fillId="0" borderId="31" xfId="115" applyNumberFormat="1" applyFont="1" applyBorder="1"/>
    <xf numFmtId="4" fontId="95" fillId="0" borderId="31" xfId="115" applyNumberFormat="1" applyFont="1" applyBorder="1" applyAlignment="1">
      <alignment vertical="center"/>
    </xf>
    <xf numFmtId="0" fontId="95" fillId="0" borderId="32" xfId="115" applyFont="1" applyBorder="1" applyAlignment="1">
      <alignment vertical="center"/>
    </xf>
    <xf numFmtId="4" fontId="30" fillId="0" borderId="14" xfId="115" applyNumberFormat="1" applyFont="1" applyBorder="1"/>
    <xf numFmtId="4" fontId="95" fillId="0" borderId="14" xfId="115" applyNumberFormat="1" applyFont="1" applyBorder="1" applyAlignment="1">
      <alignment vertical="center"/>
    </xf>
    <xf numFmtId="4" fontId="95" fillId="0" borderId="37" xfId="115" applyNumberFormat="1" applyFont="1" applyBorder="1" applyAlignment="1">
      <alignment vertical="center"/>
    </xf>
    <xf numFmtId="4" fontId="95" fillId="0" borderId="15" xfId="115" applyNumberFormat="1" applyFont="1" applyBorder="1" applyAlignment="1">
      <alignment vertical="center"/>
    </xf>
    <xf numFmtId="4" fontId="95" fillId="0" borderId="36" xfId="115" applyNumberFormat="1" applyFont="1" applyBorder="1" applyAlignment="1">
      <alignment vertical="center"/>
    </xf>
    <xf numFmtId="0" fontId="30" fillId="0" borderId="16" xfId="115" applyFont="1" applyBorder="1" applyAlignment="1">
      <alignment horizontal="left" vertical="center" wrapText="1"/>
    </xf>
    <xf numFmtId="4" fontId="30" fillId="0" borderId="37" xfId="115" applyNumberFormat="1" applyFont="1" applyBorder="1"/>
    <xf numFmtId="4" fontId="30" fillId="0" borderId="15" xfId="115" applyNumberFormat="1" applyFont="1" applyBorder="1"/>
    <xf numFmtId="0" fontId="30" fillId="0" borderId="38" xfId="115" applyFont="1" applyBorder="1" applyAlignment="1">
      <alignment horizontal="center" vertical="center"/>
    </xf>
    <xf numFmtId="49" fontId="30" fillId="0" borderId="25" xfId="115" applyNumberFormat="1" applyFont="1" applyBorder="1" applyAlignment="1">
      <alignment horizontal="center" vertical="center"/>
    </xf>
    <xf numFmtId="0" fontId="30" fillId="0" borderId="66" xfId="115" applyFont="1" applyBorder="1" applyAlignment="1">
      <alignment horizontal="left" vertical="center" wrapText="1"/>
    </xf>
    <xf numFmtId="4" fontId="30" fillId="0" borderId="78" xfId="115" applyNumberFormat="1" applyFont="1" applyBorder="1" applyAlignment="1">
      <alignment vertical="center"/>
    </xf>
    <xf numFmtId="4" fontId="95" fillId="0" borderId="25" xfId="115" applyNumberFormat="1" applyFont="1" applyBorder="1" applyAlignment="1">
      <alignment vertical="center"/>
    </xf>
    <xf numFmtId="4" fontId="95" fillId="0" borderId="39" xfId="115" applyNumberFormat="1" applyFont="1" applyBorder="1" applyAlignment="1">
      <alignment vertical="center"/>
    </xf>
    <xf numFmtId="0" fontId="25" fillId="49" borderId="49" xfId="115" applyFont="1" applyFill="1" applyBorder="1" applyAlignment="1">
      <alignment horizontal="left" vertical="center"/>
    </xf>
    <xf numFmtId="0" fontId="30" fillId="49" borderId="72" xfId="115" applyFont="1" applyFill="1" applyBorder="1" applyAlignment="1">
      <alignment horizontal="left" vertical="center"/>
    </xf>
    <xf numFmtId="0" fontId="25" fillId="49" borderId="72" xfId="115" applyFont="1" applyFill="1" applyBorder="1" applyAlignment="1">
      <alignment horizontal="left" vertical="center"/>
    </xf>
    <xf numFmtId="4" fontId="25" fillId="49" borderId="31" xfId="115" applyNumberFormat="1" applyFont="1" applyFill="1" applyBorder="1" applyAlignment="1">
      <alignment vertical="center"/>
    </xf>
    <xf numFmtId="4" fontId="25" fillId="49" borderId="32" xfId="115" applyNumberFormat="1" applyFont="1" applyFill="1" applyBorder="1" applyAlignment="1">
      <alignment vertical="center"/>
    </xf>
    <xf numFmtId="1" fontId="30" fillId="0" borderId="0" xfId="115" applyNumberFormat="1" applyFont="1" applyAlignment="1">
      <alignment vertical="center"/>
    </xf>
    <xf numFmtId="0" fontId="30" fillId="49" borderId="24" xfId="115" applyFont="1" applyFill="1" applyBorder="1" applyAlignment="1">
      <alignment horizontal="left" vertical="center"/>
    </xf>
    <xf numFmtId="0" fontId="30" fillId="49" borderId="65" xfId="115" applyFont="1" applyFill="1" applyBorder="1" applyAlignment="1">
      <alignment horizontal="left" vertical="center"/>
    </xf>
    <xf numFmtId="4" fontId="30" fillId="49" borderId="25" xfId="115" applyNumberFormat="1" applyFont="1" applyFill="1" applyBorder="1" applyAlignment="1">
      <alignment vertical="center"/>
    </xf>
    <xf numFmtId="4" fontId="30" fillId="49" borderId="39" xfId="115" applyNumberFormat="1" applyFont="1" applyFill="1" applyBorder="1" applyAlignment="1">
      <alignment vertical="center"/>
    </xf>
    <xf numFmtId="4" fontId="86" fillId="0" borderId="31" xfId="115" applyNumberFormat="1" applyFont="1" applyBorder="1" applyAlignment="1">
      <alignment vertical="center"/>
    </xf>
    <xf numFmtId="0" fontId="30" fillId="0" borderId="15" xfId="115" applyFont="1" applyBorder="1" applyAlignment="1">
      <alignment horizontal="center" vertical="center"/>
    </xf>
    <xf numFmtId="0" fontId="30" fillId="0" borderId="60" xfId="115" applyFont="1" applyBorder="1" applyAlignment="1">
      <alignment vertical="center"/>
    </xf>
    <xf numFmtId="0" fontId="30" fillId="0" borderId="14" xfId="115" applyFont="1" applyBorder="1" applyAlignment="1">
      <alignment horizontal="center" vertical="center"/>
    </xf>
    <xf numFmtId="0" fontId="30" fillId="0" borderId="16" xfId="115" applyFont="1" applyBorder="1" applyAlignment="1">
      <alignment vertical="center"/>
    </xf>
    <xf numFmtId="0" fontId="30" fillId="0" borderId="14" xfId="115" applyFont="1" applyBorder="1" applyAlignment="1">
      <alignment vertical="center"/>
    </xf>
    <xf numFmtId="0" fontId="30" fillId="0" borderId="16" xfId="115" applyFont="1" applyBorder="1" applyAlignment="1">
      <alignment horizontal="left" vertical="center"/>
    </xf>
    <xf numFmtId="0" fontId="30" fillId="0" borderId="34" xfId="115" applyFont="1" applyBorder="1" applyAlignment="1">
      <alignment horizontal="center" vertical="center"/>
    </xf>
    <xf numFmtId="0" fontId="30" fillId="0" borderId="0" xfId="115" applyFont="1" applyAlignment="1">
      <alignment horizontal="left" vertical="center"/>
    </xf>
    <xf numFmtId="4" fontId="59" fillId="0" borderId="0" xfId="115" applyNumberFormat="1" applyFont="1" applyAlignment="1">
      <alignment horizontal="left" vertical="center"/>
    </xf>
    <xf numFmtId="0" fontId="60" fillId="0" borderId="29" xfId="115" applyFont="1" applyBorder="1" applyAlignment="1">
      <alignment horizontal="center" vertical="center"/>
    </xf>
    <xf numFmtId="0" fontId="30" fillId="0" borderId="33" xfId="115" applyFont="1" applyBorder="1" applyAlignment="1">
      <alignment horizontal="center" vertical="center"/>
    </xf>
    <xf numFmtId="14" fontId="60" fillId="0" borderId="33" xfId="115" applyNumberFormat="1" applyFont="1" applyBorder="1" applyAlignment="1">
      <alignment horizontal="center" vertical="center"/>
    </xf>
    <xf numFmtId="0" fontId="60" fillId="0" borderId="33" xfId="115" applyFont="1" applyBorder="1" applyAlignment="1">
      <alignment horizontal="center" vertical="center"/>
    </xf>
    <xf numFmtId="4" fontId="30" fillId="0" borderId="40" xfId="115" applyNumberFormat="1" applyFont="1" applyBorder="1" applyAlignment="1">
      <alignment vertical="center"/>
    </xf>
    <xf numFmtId="0" fontId="25" fillId="49" borderId="53" xfId="115" applyFont="1" applyFill="1" applyBorder="1" applyAlignment="1">
      <alignment horizontal="left" vertical="center"/>
    </xf>
    <xf numFmtId="0" fontId="30" fillId="0" borderId="72" xfId="115" applyFont="1" applyBorder="1" applyAlignment="1">
      <alignment horizontal="center" vertical="center"/>
    </xf>
    <xf numFmtId="0" fontId="30" fillId="0" borderId="43" xfId="115" applyFont="1" applyBorder="1" applyAlignment="1">
      <alignment horizontal="center" vertical="center"/>
    </xf>
    <xf numFmtId="0" fontId="30" fillId="0" borderId="45" xfId="115" applyFont="1" applyBorder="1" applyAlignment="1">
      <alignment horizontal="center" vertical="center"/>
    </xf>
    <xf numFmtId="0" fontId="30" fillId="0" borderId="47" xfId="115" applyFont="1" applyBorder="1" applyAlignment="1">
      <alignment horizontal="center" vertical="center"/>
    </xf>
    <xf numFmtId="0" fontId="25" fillId="49" borderId="58" xfId="115" applyFont="1" applyFill="1" applyBorder="1" applyAlignment="1">
      <alignment horizontal="left" vertical="center"/>
    </xf>
    <xf numFmtId="0" fontId="25" fillId="49" borderId="15" xfId="115" applyFont="1" applyFill="1" applyBorder="1" applyAlignment="1">
      <alignment horizontal="left" vertical="center"/>
    </xf>
    <xf numFmtId="4" fontId="25" fillId="49" borderId="15" xfId="115" applyNumberFormat="1" applyFont="1" applyFill="1" applyBorder="1" applyAlignment="1">
      <alignment vertical="center"/>
    </xf>
    <xf numFmtId="4" fontId="25" fillId="49" borderId="36" xfId="115" applyNumberFormat="1" applyFont="1" applyFill="1" applyBorder="1" applyAlignment="1">
      <alignment vertical="center"/>
    </xf>
    <xf numFmtId="0" fontId="30" fillId="49" borderId="38" xfId="115" applyFont="1" applyFill="1" applyBorder="1" applyAlignment="1">
      <alignment horizontal="left" vertical="center"/>
    </xf>
    <xf numFmtId="0" fontId="30" fillId="49" borderId="25" xfId="115" applyFont="1" applyFill="1" applyBorder="1" applyAlignment="1">
      <alignment horizontal="left" vertical="center"/>
    </xf>
    <xf numFmtId="0" fontId="60" fillId="0" borderId="76" xfId="115" applyFont="1" applyBorder="1" applyAlignment="1">
      <alignment horizontal="center" vertical="center"/>
    </xf>
    <xf numFmtId="0" fontId="60" fillId="0" borderId="34" xfId="115" applyFont="1" applyBorder="1" applyAlignment="1">
      <alignment horizontal="left" vertical="center"/>
    </xf>
    <xf numFmtId="14" fontId="115" fillId="0" borderId="34" xfId="115" applyNumberFormat="1" applyFont="1" applyBorder="1" applyAlignment="1">
      <alignment horizontal="center" vertical="center"/>
    </xf>
    <xf numFmtId="0" fontId="115" fillId="0" borderId="34" xfId="115" applyFont="1" applyBorder="1" applyAlignment="1">
      <alignment horizontal="center" vertical="center"/>
    </xf>
    <xf numFmtId="4" fontId="86" fillId="0" borderId="17" xfId="115" applyNumberFormat="1" applyFont="1" applyBorder="1" applyAlignment="1">
      <alignment vertical="center"/>
    </xf>
    <xf numFmtId="4" fontId="86" fillId="0" borderId="34" xfId="115" applyNumberFormat="1" applyFont="1" applyBorder="1" applyAlignment="1">
      <alignment vertical="center"/>
    </xf>
    <xf numFmtId="4" fontId="86" fillId="0" borderId="35" xfId="115" applyNumberFormat="1" applyFont="1" applyBorder="1" applyAlignment="1">
      <alignment vertical="center"/>
    </xf>
    <xf numFmtId="0" fontId="25" fillId="49" borderId="24" xfId="115" applyFont="1" applyFill="1" applyBorder="1" applyAlignment="1">
      <alignment horizontal="left" vertical="center"/>
    </xf>
    <xf numFmtId="0" fontId="25" fillId="49" borderId="65" xfId="115" applyFont="1" applyFill="1" applyBorder="1" applyAlignment="1">
      <alignment horizontal="left" vertical="center"/>
    </xf>
    <xf numFmtId="0" fontId="25" fillId="49" borderId="78" xfId="115" applyFont="1" applyFill="1" applyBorder="1" applyAlignment="1">
      <alignment horizontal="left" vertical="center"/>
    </xf>
    <xf numFmtId="14" fontId="115" fillId="0" borderId="14" xfId="115" applyNumberFormat="1" applyFont="1" applyBorder="1" applyAlignment="1">
      <alignment horizontal="center" vertical="center"/>
    </xf>
    <xf numFmtId="0" fontId="115" fillId="0" borderId="14" xfId="115" applyFont="1" applyBorder="1" applyAlignment="1">
      <alignment horizontal="center" vertical="center"/>
    </xf>
    <xf numFmtId="0" fontId="30" fillId="0" borderId="76" xfId="115" applyFont="1" applyBorder="1" applyAlignment="1">
      <alignment horizontal="center" vertical="center"/>
    </xf>
    <xf numFmtId="0" fontId="30" fillId="0" borderId="34" xfId="115" applyFont="1" applyBorder="1" applyAlignment="1">
      <alignment vertical="center"/>
    </xf>
    <xf numFmtId="4" fontId="86" fillId="0" borderId="14" xfId="115" applyNumberFormat="1" applyFont="1" applyBorder="1" applyAlignment="1">
      <alignment vertical="center"/>
    </xf>
    <xf numFmtId="4" fontId="86" fillId="0" borderId="37" xfId="115" applyNumberFormat="1" applyFont="1" applyBorder="1" applyAlignment="1">
      <alignment vertical="center"/>
    </xf>
    <xf numFmtId="0" fontId="25" fillId="49" borderId="56" xfId="115" applyFont="1" applyFill="1" applyBorder="1" applyAlignment="1">
      <alignment vertical="center"/>
    </xf>
    <xf numFmtId="0" fontId="25" fillId="49" borderId="57" xfId="115" applyFont="1" applyFill="1" applyBorder="1" applyAlignment="1">
      <alignment horizontal="center" vertical="center"/>
    </xf>
    <xf numFmtId="0" fontId="30" fillId="49" borderId="65" xfId="115" applyFont="1" applyFill="1" applyBorder="1" applyAlignment="1">
      <alignment horizontal="center" vertical="center"/>
    </xf>
    <xf numFmtId="0" fontId="30" fillId="49" borderId="78" xfId="115" applyFont="1" applyFill="1" applyBorder="1" applyAlignment="1">
      <alignment horizontal="left" vertical="center"/>
    </xf>
    <xf numFmtId="0" fontId="25" fillId="48" borderId="49" xfId="115" applyFont="1" applyFill="1" applyBorder="1" applyAlignment="1">
      <alignment vertical="center"/>
    </xf>
    <xf numFmtId="0" fontId="25" fillId="48" borderId="72" xfId="115" applyFont="1" applyFill="1" applyBorder="1" applyAlignment="1">
      <alignment horizontal="center" vertical="center"/>
    </xf>
    <xf numFmtId="0" fontId="25" fillId="48" borderId="72" xfId="115" applyFont="1" applyFill="1" applyBorder="1" applyAlignment="1">
      <alignment vertical="center"/>
    </xf>
    <xf numFmtId="4" fontId="25" fillId="48" borderId="31" xfId="115" applyNumberFormat="1" applyFont="1" applyFill="1" applyBorder="1" applyAlignment="1">
      <alignment horizontal="right" vertical="center"/>
    </xf>
    <xf numFmtId="4" fontId="25" fillId="48" borderId="32" xfId="115" applyNumberFormat="1" applyFont="1" applyFill="1" applyBorder="1" applyAlignment="1">
      <alignment horizontal="right" vertical="center"/>
    </xf>
    <xf numFmtId="0" fontId="30" fillId="48" borderId="24" xfId="115" applyFont="1" applyFill="1" applyBorder="1" applyAlignment="1">
      <alignment vertical="center"/>
    </xf>
    <xf numFmtId="0" fontId="30" fillId="48" borderId="65" xfId="115" applyFont="1" applyFill="1" applyBorder="1" applyAlignment="1">
      <alignment horizontal="center" vertical="center"/>
    </xf>
    <xf numFmtId="0" fontId="30" fillId="48" borderId="65" xfId="115" applyFont="1" applyFill="1" applyBorder="1" applyAlignment="1">
      <alignment vertical="center"/>
    </xf>
    <xf numFmtId="0" fontId="60" fillId="48" borderId="65" xfId="115" applyFont="1" applyFill="1" applyBorder="1" applyAlignment="1">
      <alignment vertical="center"/>
    </xf>
    <xf numFmtId="0" fontId="60" fillId="48" borderId="65" xfId="115" applyFont="1" applyFill="1" applyBorder="1" applyAlignment="1">
      <alignment horizontal="center" vertical="center"/>
    </xf>
    <xf numFmtId="4" fontId="30" fillId="48" borderId="25" xfId="115" applyNumberFormat="1" applyFont="1" applyFill="1" applyBorder="1" applyAlignment="1">
      <alignment vertical="center"/>
    </xf>
    <xf numFmtId="4" fontId="30" fillId="48" borderId="39" xfId="115" applyNumberFormat="1" applyFont="1" applyFill="1" applyBorder="1" applyAlignment="1">
      <alignment vertical="center"/>
    </xf>
    <xf numFmtId="0" fontId="23" fillId="0" borderId="0" xfId="115" applyAlignment="1">
      <alignment horizontal="left" vertical="top" wrapText="1"/>
    </xf>
    <xf numFmtId="4" fontId="116" fillId="0" borderId="0" xfId="115" applyNumberFormat="1" applyFont="1"/>
    <xf numFmtId="4" fontId="24" fillId="0" borderId="0" xfId="115" applyNumberFormat="1" applyFont="1"/>
    <xf numFmtId="4" fontId="26" fillId="0" borderId="0" xfId="115" applyNumberFormat="1" applyFont="1"/>
    <xf numFmtId="0" fontId="30" fillId="0" borderId="0" xfId="48" applyFont="1"/>
    <xf numFmtId="0" fontId="30" fillId="0" borderId="0" xfId="48" applyFont="1" applyAlignment="1">
      <alignment horizontal="right"/>
    </xf>
    <xf numFmtId="0" fontId="30" fillId="0" borderId="15" xfId="131" applyFont="1" applyBorder="1" applyAlignment="1">
      <alignment horizontal="center" vertical="center"/>
    </xf>
    <xf numFmtId="0" fontId="30" fillId="0" borderId="15" xfId="131" applyFont="1" applyBorder="1" applyAlignment="1">
      <alignment vertical="center"/>
    </xf>
    <xf numFmtId="4" fontId="30" fillId="0" borderId="15" xfId="131" applyNumberFormat="1" applyFont="1" applyBorder="1" applyAlignment="1">
      <alignment vertical="center"/>
    </xf>
    <xf numFmtId="0" fontId="30" fillId="0" borderId="14" xfId="131" applyFont="1" applyBorder="1" applyAlignment="1">
      <alignment horizontal="center" vertical="center"/>
    </xf>
    <xf numFmtId="0" fontId="30" fillId="0" borderId="14" xfId="131" applyFont="1" applyBorder="1" applyAlignment="1">
      <alignment vertical="center" wrapText="1"/>
    </xf>
    <xf numFmtId="4" fontId="30" fillId="0" borderId="14" xfId="131" applyNumberFormat="1" applyFont="1" applyBorder="1" applyAlignment="1">
      <alignment vertical="center"/>
    </xf>
    <xf numFmtId="4" fontId="30" fillId="80" borderId="14" xfId="131" applyNumberFormat="1" applyFont="1" applyFill="1" applyBorder="1" applyAlignment="1">
      <alignment vertical="center"/>
    </xf>
    <xf numFmtId="4" fontId="25" fillId="0" borderId="15" xfId="131" applyNumberFormat="1" applyFont="1" applyBorder="1" applyAlignment="1">
      <alignment vertical="center"/>
    </xf>
    <xf numFmtId="4" fontId="86" fillId="0" borderId="32" xfId="856" applyNumberFormat="1" applyFont="1" applyBorder="1" applyAlignment="1">
      <alignment vertical="center" wrapText="1"/>
    </xf>
    <xf numFmtId="4" fontId="86" fillId="0" borderId="41" xfId="856" applyNumberFormat="1" applyFont="1" applyBorder="1" applyAlignment="1">
      <alignment vertical="center" wrapText="1"/>
    </xf>
    <xf numFmtId="0" fontId="30" fillId="0" borderId="57" xfId="115" applyFont="1" applyBorder="1" applyAlignment="1">
      <alignment vertical="center"/>
    </xf>
    <xf numFmtId="14" fontId="60" fillId="0" borderId="14" xfId="115" applyNumberFormat="1" applyFont="1" applyBorder="1" applyAlignment="1">
      <alignment horizontal="center" vertical="center"/>
    </xf>
    <xf numFmtId="0" fontId="30" fillId="0" borderId="64" xfId="115" applyFont="1" applyBorder="1" applyAlignment="1">
      <alignment vertical="center"/>
    </xf>
    <xf numFmtId="0" fontId="30" fillId="0" borderId="70" xfId="115" applyFont="1" applyBorder="1" applyAlignment="1">
      <alignment vertical="center"/>
    </xf>
    <xf numFmtId="14" fontId="60" fillId="0" borderId="31" xfId="115" applyNumberFormat="1" applyFont="1" applyBorder="1" applyAlignment="1">
      <alignment horizontal="center" vertical="center"/>
    </xf>
    <xf numFmtId="14" fontId="60" fillId="0" borderId="17" xfId="115" applyNumberFormat="1" applyFont="1" applyBorder="1" applyAlignment="1">
      <alignment horizontal="center" vertical="center"/>
    </xf>
    <xf numFmtId="4" fontId="30" fillId="0" borderId="32" xfId="115" applyNumberFormat="1" applyFont="1" applyBorder="1" applyAlignment="1">
      <alignment vertical="center"/>
    </xf>
    <xf numFmtId="4" fontId="30" fillId="0" borderId="17" xfId="115" applyNumberFormat="1" applyFont="1" applyBorder="1" applyAlignment="1">
      <alignment vertical="center"/>
    </xf>
    <xf numFmtId="4" fontId="30" fillId="0" borderId="41" xfId="115" applyNumberFormat="1" applyFont="1" applyBorder="1" applyAlignment="1">
      <alignment vertical="center"/>
    </xf>
    <xf numFmtId="0" fontId="28" fillId="0" borderId="0" xfId="49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6" fillId="0" borderId="0" xfId="51" applyFont="1" applyAlignment="1">
      <alignment horizontal="center" vertical="center"/>
    </xf>
    <xf numFmtId="0" fontId="37" fillId="0" borderId="0" xfId="51" applyFont="1" applyAlignment="1">
      <alignment horizontal="right" vertical="center"/>
    </xf>
    <xf numFmtId="0" fontId="26" fillId="0" borderId="55" xfId="51" applyFont="1" applyBorder="1" applyAlignment="1">
      <alignment horizontal="center" vertical="center"/>
    </xf>
    <xf numFmtId="0" fontId="26" fillId="0" borderId="26" xfId="51" applyFont="1" applyBorder="1" applyAlignment="1">
      <alignment vertical="center"/>
    </xf>
    <xf numFmtId="0" fontId="26" fillId="0" borderId="26" xfId="51" applyFont="1" applyBorder="1" applyAlignment="1">
      <alignment horizontal="center" vertical="center"/>
    </xf>
    <xf numFmtId="4" fontId="26" fillId="0" borderId="19" xfId="51" applyNumberFormat="1" applyFont="1" applyBorder="1" applyAlignment="1">
      <alignment horizontal="center" vertical="center"/>
    </xf>
    <xf numFmtId="0" fontId="24" fillId="0" borderId="29" xfId="51" applyFont="1" applyBorder="1" applyAlignment="1">
      <alignment horizontal="center" vertical="center"/>
    </xf>
    <xf numFmtId="0" fontId="24" fillId="0" borderId="62" xfId="51" applyFont="1" applyBorder="1" applyAlignment="1">
      <alignment vertical="center"/>
    </xf>
    <xf numFmtId="4" fontId="87" fillId="0" borderId="34" xfId="0" applyNumberFormat="1" applyFont="1" applyBorder="1" applyAlignment="1">
      <alignment vertical="center"/>
    </xf>
    <xf numFmtId="4" fontId="87" fillId="0" borderId="15" xfId="0" applyNumberFormat="1" applyFont="1" applyBorder="1" applyAlignment="1">
      <alignment vertical="center"/>
    </xf>
    <xf numFmtId="4" fontId="25" fillId="0" borderId="11" xfId="0" applyNumberFormat="1" applyFont="1" applyBorder="1" applyAlignment="1">
      <alignment horizontal="center" vertical="center"/>
    </xf>
    <xf numFmtId="0" fontId="24" fillId="0" borderId="76" xfId="51" applyFont="1" applyBorder="1" applyAlignment="1">
      <alignment horizontal="center" vertical="center"/>
    </xf>
    <xf numFmtId="4" fontId="87" fillId="0" borderId="33" xfId="0" applyNumberFormat="1" applyFont="1" applyBorder="1" applyAlignment="1">
      <alignment vertical="center"/>
    </xf>
    <xf numFmtId="0" fontId="24" fillId="0" borderId="49" xfId="51" applyFont="1" applyBorder="1" applyAlignment="1">
      <alignment horizontal="center" vertical="center"/>
    </xf>
    <xf numFmtId="0" fontId="24" fillId="0" borderId="57" xfId="51" applyFont="1" applyBorder="1" applyAlignment="1">
      <alignment vertical="center"/>
    </xf>
    <xf numFmtId="4" fontId="87" fillId="0" borderId="31" xfId="0" applyNumberFormat="1" applyFont="1" applyBorder="1" applyAlignment="1">
      <alignment vertical="center"/>
    </xf>
    <xf numFmtId="4" fontId="24" fillId="0" borderId="32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4" fontId="87" fillId="0" borderId="17" xfId="0" applyNumberFormat="1" applyFont="1" applyBorder="1" applyAlignment="1">
      <alignment vertical="center"/>
    </xf>
    <xf numFmtId="4" fontId="24" fillId="0" borderId="41" xfId="0" applyNumberFormat="1" applyFont="1" applyBorder="1" applyAlignment="1">
      <alignment horizontal="center" vertical="center"/>
    </xf>
    <xf numFmtId="4" fontId="24" fillId="0" borderId="35" xfId="0" applyNumberFormat="1" applyFont="1" applyBorder="1" applyAlignment="1">
      <alignment horizontal="center" vertical="center"/>
    </xf>
    <xf numFmtId="4" fontId="87" fillId="0" borderId="25" xfId="0" applyNumberFormat="1" applyFont="1" applyBorder="1" applyAlignment="1">
      <alignment vertical="center"/>
    </xf>
    <xf numFmtId="4" fontId="24" fillId="0" borderId="39" xfId="0" applyNumberFormat="1" applyFont="1" applyBorder="1" applyAlignment="1">
      <alignment horizontal="center" vertical="center"/>
    </xf>
    <xf numFmtId="4" fontId="24" fillId="0" borderId="36" xfId="0" applyNumberFormat="1" applyFont="1" applyBorder="1" applyAlignment="1">
      <alignment horizontal="center" vertical="center"/>
    </xf>
    <xf numFmtId="4" fontId="25" fillId="0" borderId="10" xfId="51" applyNumberFormat="1" applyFont="1" applyBorder="1" applyAlignment="1">
      <alignment vertical="center" wrapText="1"/>
    </xf>
    <xf numFmtId="0" fontId="24" fillId="0" borderId="60" xfId="131" applyFont="1" applyBorder="1" applyAlignment="1">
      <alignment vertical="center"/>
    </xf>
    <xf numFmtId="4" fontId="93" fillId="0" borderId="10" xfId="0" applyNumberFormat="1" applyFont="1" applyBorder="1" applyAlignment="1">
      <alignment vertical="center"/>
    </xf>
    <xf numFmtId="4" fontId="24" fillId="0" borderId="40" xfId="0" applyNumberFormat="1" applyFont="1" applyBorder="1" applyAlignment="1">
      <alignment horizontal="center" vertical="center"/>
    </xf>
    <xf numFmtId="166" fontId="87" fillId="0" borderId="15" xfId="0" applyNumberFormat="1" applyFont="1" applyBorder="1" applyAlignment="1">
      <alignment vertical="center"/>
    </xf>
    <xf numFmtId="0" fontId="87" fillId="0" borderId="33" xfId="204" applyFont="1" applyBorder="1" applyAlignment="1">
      <alignment vertical="center"/>
    </xf>
    <xf numFmtId="0" fontId="24" fillId="0" borderId="33" xfId="51" applyFont="1" applyBorder="1" applyAlignment="1">
      <alignment vertical="center"/>
    </xf>
    <xf numFmtId="0" fontId="24" fillId="0" borderId="34" xfId="51" applyFont="1" applyBorder="1" applyAlignment="1">
      <alignment vertical="center"/>
    </xf>
    <xf numFmtId="4" fontId="24" fillId="0" borderId="33" xfId="51" applyNumberFormat="1" applyFont="1" applyBorder="1" applyAlignment="1">
      <alignment vertical="center"/>
    </xf>
    <xf numFmtId="4" fontId="24" fillId="0" borderId="33" xfId="115" applyNumberFormat="1" applyFont="1" applyBorder="1" applyAlignment="1">
      <alignment vertical="center"/>
    </xf>
    <xf numFmtId="0" fontId="25" fillId="48" borderId="12" xfId="51" applyFont="1" applyFill="1" applyBorder="1" applyAlignment="1">
      <alignment vertical="center"/>
    </xf>
    <xf numFmtId="0" fontId="93" fillId="48" borderId="10" xfId="204" applyFont="1" applyFill="1" applyBorder="1" applyAlignment="1">
      <alignment vertical="center"/>
    </xf>
    <xf numFmtId="4" fontId="93" fillId="48" borderId="11" xfId="204" applyNumberFormat="1" applyFont="1" applyFill="1" applyBorder="1" applyAlignment="1">
      <alignment horizontal="center" vertical="center"/>
    </xf>
    <xf numFmtId="0" fontId="87" fillId="0" borderId="29" xfId="204" applyFont="1" applyBorder="1" applyAlignment="1">
      <alignment horizontal="center" vertical="center"/>
    </xf>
    <xf numFmtId="4" fontId="87" fillId="0" borderId="35" xfId="204" applyNumberFormat="1" applyFont="1" applyBorder="1" applyAlignment="1">
      <alignment horizontal="center" vertical="center"/>
    </xf>
    <xf numFmtId="0" fontId="121" fillId="0" borderId="0" xfId="0" applyFont="1" applyAlignment="1">
      <alignment horizontal="left" indent="1"/>
    </xf>
    <xf numFmtId="0" fontId="23" fillId="0" borderId="0" xfId="337" applyFont="1"/>
    <xf numFmtId="0" fontId="23" fillId="0" borderId="0" xfId="337" applyFont="1" applyAlignment="1">
      <alignment horizontal="right"/>
    </xf>
    <xf numFmtId="49" fontId="23" fillId="0" borderId="0" xfId="337" applyNumberFormat="1" applyFont="1"/>
    <xf numFmtId="0" fontId="25" fillId="0" borderId="82" xfId="337" applyFont="1" applyBorder="1" applyAlignment="1">
      <alignment horizontal="center" vertical="center" wrapText="1"/>
    </xf>
    <xf numFmtId="0" fontId="25" fillId="0" borderId="83" xfId="337" applyFont="1" applyBorder="1" applyAlignment="1">
      <alignment horizontal="center" vertical="center" wrapText="1"/>
    </xf>
    <xf numFmtId="0" fontId="25" fillId="0" borderId="84" xfId="337" applyFont="1" applyBorder="1" applyAlignment="1">
      <alignment horizontal="center" vertical="center" wrapText="1"/>
    </xf>
    <xf numFmtId="0" fontId="25" fillId="0" borderId="84" xfId="337" applyFont="1" applyBorder="1" applyAlignment="1">
      <alignment horizontal="right" vertical="center" wrapText="1"/>
    </xf>
    <xf numFmtId="0" fontId="25" fillId="0" borderId="85" xfId="337" applyFont="1" applyBorder="1" applyAlignment="1">
      <alignment horizontal="center" vertical="center" wrapText="1"/>
    </xf>
    <xf numFmtId="0" fontId="23" fillId="0" borderId="58" xfId="337" applyFont="1" applyBorder="1" applyAlignment="1">
      <alignment horizontal="center" vertical="center" wrapText="1"/>
    </xf>
    <xf numFmtId="49" fontId="23" fillId="0" borderId="60" xfId="337" applyNumberFormat="1" applyFont="1" applyBorder="1" applyAlignment="1">
      <alignment horizontal="center" vertical="center" wrapText="1"/>
    </xf>
    <xf numFmtId="2" fontId="23" fillId="0" borderId="60" xfId="337" applyNumberFormat="1" applyFont="1" applyBorder="1" applyAlignment="1">
      <alignment horizontal="center" vertical="center" wrapText="1"/>
    </xf>
    <xf numFmtId="4" fontId="122" fillId="0" borderId="14" xfId="857" applyNumberFormat="1" applyFont="1" applyBorder="1" applyAlignment="1">
      <alignment vertical="center"/>
    </xf>
    <xf numFmtId="4" fontId="122" fillId="0" borderId="37" xfId="857" applyNumberFormat="1" applyFont="1" applyBorder="1" applyAlignment="1">
      <alignment vertical="center"/>
    </xf>
    <xf numFmtId="0" fontId="23" fillId="0" borderId="0" xfId="337" applyFont="1" applyAlignment="1">
      <alignment vertical="center"/>
    </xf>
    <xf numFmtId="0" fontId="23" fillId="0" borderId="50" xfId="337" applyFont="1" applyBorder="1" applyAlignment="1">
      <alignment horizontal="center" vertical="center" wrapText="1"/>
    </xf>
    <xf numFmtId="49" fontId="23" fillId="0" borderId="16" xfId="337" applyNumberFormat="1" applyFont="1" applyBorder="1" applyAlignment="1">
      <alignment horizontal="center" vertical="center" wrapText="1"/>
    </xf>
    <xf numFmtId="49" fontId="23" fillId="0" borderId="62" xfId="337" applyNumberFormat="1" applyFont="1" applyBorder="1" applyAlignment="1">
      <alignment horizontal="center" vertical="center" wrapText="1"/>
    </xf>
    <xf numFmtId="49" fontId="23" fillId="0" borderId="14" xfId="337" applyNumberFormat="1" applyFont="1" applyBorder="1" applyAlignment="1">
      <alignment horizontal="center" vertical="center" wrapText="1"/>
    </xf>
    <xf numFmtId="2" fontId="23" fillId="0" borderId="16" xfId="337" applyNumberFormat="1" applyFont="1" applyBorder="1" applyAlignment="1">
      <alignment horizontal="center" vertical="center" wrapText="1"/>
    </xf>
    <xf numFmtId="2" fontId="23" fillId="0" borderId="14" xfId="337" applyNumberFormat="1" applyFont="1" applyBorder="1" applyAlignment="1">
      <alignment horizontal="center" vertical="center" wrapText="1"/>
    </xf>
    <xf numFmtId="4" fontId="122" fillId="0" borderId="15" xfId="857" applyNumberFormat="1" applyFont="1" applyBorder="1" applyAlignment="1">
      <alignment vertical="center"/>
    </xf>
    <xf numFmtId="4" fontId="23" fillId="0" borderId="0" xfId="337" applyNumberFormat="1" applyFont="1" applyAlignment="1">
      <alignment vertical="center"/>
    </xf>
    <xf numFmtId="0" fontId="23" fillId="0" borderId="100" xfId="337" applyFont="1" applyBorder="1" applyAlignment="1">
      <alignment horizontal="center" vertical="center" wrapText="1"/>
    </xf>
    <xf numFmtId="49" fontId="23" fillId="0" borderId="81" xfId="337" applyNumberFormat="1" applyFont="1" applyBorder="1" applyAlignment="1">
      <alignment horizontal="center" vertical="center" wrapText="1"/>
    </xf>
    <xf numFmtId="2" fontId="23" fillId="0" borderId="81" xfId="337" applyNumberFormat="1" applyFont="1" applyBorder="1" applyAlignment="1">
      <alignment horizontal="center" vertical="center" wrapText="1"/>
    </xf>
    <xf numFmtId="4" fontId="122" fillId="0" borderId="81" xfId="857" applyNumberFormat="1" applyFont="1" applyBorder="1" applyAlignment="1">
      <alignment vertical="center"/>
    </xf>
    <xf numFmtId="4" fontId="122" fillId="0" borderId="101" xfId="857" applyNumberFormat="1" applyFont="1" applyBorder="1" applyAlignment="1">
      <alignment vertical="center"/>
    </xf>
    <xf numFmtId="0" fontId="23" fillId="0" borderId="38" xfId="337" applyFont="1" applyBorder="1" applyAlignment="1">
      <alignment horizontal="center" vertical="center" wrapText="1"/>
    </xf>
    <xf numFmtId="49" fontId="29" fillId="0" borderId="25" xfId="337" applyNumberFormat="1" applyFont="1" applyBorder="1" applyAlignment="1">
      <alignment horizontal="center" vertical="center" wrapText="1"/>
    </xf>
    <xf numFmtId="2" fontId="29" fillId="0" borderId="25" xfId="337" applyNumberFormat="1" applyFont="1" applyBorder="1" applyAlignment="1">
      <alignment horizontal="center" vertical="center" wrapText="1"/>
    </xf>
    <xf numFmtId="4" fontId="123" fillId="0" borderId="25" xfId="857" applyNumberFormat="1" applyFont="1" applyBorder="1" applyAlignment="1">
      <alignment vertical="center"/>
    </xf>
    <xf numFmtId="4" fontId="123" fillId="0" borderId="39" xfId="857" applyNumberFormat="1" applyFont="1" applyBorder="1" applyAlignment="1">
      <alignment vertical="center"/>
    </xf>
    <xf numFmtId="0" fontId="23" fillId="0" borderId="0" xfId="337" applyFont="1" applyAlignment="1">
      <alignment horizontal="center" vertical="center"/>
    </xf>
    <xf numFmtId="0" fontId="23" fillId="0" borderId="0" xfId="337" applyFont="1" applyAlignment="1">
      <alignment horizontal="left" vertical="center" wrapText="1"/>
    </xf>
    <xf numFmtId="49" fontId="23" fillId="0" borderId="0" xfId="337" applyNumberFormat="1" applyFont="1" applyAlignment="1">
      <alignment horizontal="center" vertical="center" wrapText="1"/>
    </xf>
    <xf numFmtId="2" fontId="23" fillId="0" borderId="0" xfId="337" applyNumberFormat="1" applyFont="1" applyAlignment="1">
      <alignment horizontal="center" vertical="center" wrapText="1"/>
    </xf>
    <xf numFmtId="4" fontId="23" fillId="0" borderId="0" xfId="337" applyNumberFormat="1" applyFont="1" applyAlignment="1">
      <alignment horizontal="right" vertical="center"/>
    </xf>
    <xf numFmtId="49" fontId="23" fillId="0" borderId="15" xfId="337" applyNumberFormat="1" applyFont="1" applyBorder="1" applyAlignment="1">
      <alignment horizontal="center" vertical="center" wrapText="1"/>
    </xf>
    <xf numFmtId="4" fontId="122" fillId="0" borderId="36" xfId="857" applyNumberFormat="1" applyFont="1" applyBorder="1" applyAlignment="1">
      <alignment vertical="center"/>
    </xf>
    <xf numFmtId="0" fontId="28" fillId="0" borderId="0" xfId="131" applyFont="1"/>
    <xf numFmtId="49" fontId="23" fillId="0" borderId="15" xfId="131" applyNumberFormat="1" applyBorder="1" applyAlignment="1">
      <alignment horizontal="center" vertical="center"/>
    </xf>
    <xf numFmtId="0" fontId="23" fillId="50" borderId="15" xfId="131" applyFill="1" applyBorder="1" applyAlignment="1">
      <alignment horizontal="center" vertical="center"/>
    </xf>
    <xf numFmtId="49" fontId="23" fillId="0" borderId="14" xfId="131" applyNumberFormat="1" applyBorder="1" applyAlignment="1">
      <alignment horizontal="center" vertical="center"/>
    </xf>
    <xf numFmtId="49" fontId="23" fillId="0" borderId="14" xfId="131" applyNumberFormat="1" applyBorder="1" applyAlignment="1">
      <alignment horizontal="center" vertical="center" wrapText="1"/>
    </xf>
    <xf numFmtId="0" fontId="23" fillId="0" borderId="14" xfId="131" applyBorder="1" applyAlignment="1">
      <alignment horizontal="center"/>
    </xf>
    <xf numFmtId="49" fontId="23" fillId="0" borderId="14" xfId="131" applyNumberFormat="1" applyBorder="1" applyAlignment="1">
      <alignment horizontal="center"/>
    </xf>
    <xf numFmtId="0" fontId="23" fillId="50" borderId="15" xfId="131" applyFill="1" applyBorder="1" applyAlignment="1">
      <alignment horizontal="center"/>
    </xf>
    <xf numFmtId="0" fontId="23" fillId="0" borderId="14" xfId="131" applyBorder="1" applyAlignment="1">
      <alignment wrapText="1"/>
    </xf>
    <xf numFmtId="170" fontId="23" fillId="0" borderId="0" xfId="115" applyNumberFormat="1" applyAlignment="1">
      <alignment vertical="center"/>
    </xf>
    <xf numFmtId="0" fontId="94" fillId="0" borderId="0" xfId="116" applyFont="1" applyAlignment="1">
      <alignment horizontal="center" vertical="center" wrapText="1"/>
    </xf>
    <xf numFmtId="0" fontId="23" fillId="0" borderId="0" xfId="115" applyAlignment="1">
      <alignment vertical="center" wrapText="1"/>
    </xf>
    <xf numFmtId="4" fontId="30" fillId="0" borderId="44" xfId="115" applyNumberFormat="1" applyFont="1" applyBorder="1" applyAlignment="1">
      <alignment vertical="center"/>
    </xf>
    <xf numFmtId="4" fontId="30" fillId="0" borderId="0" xfId="40" applyNumberFormat="1" applyFont="1" applyAlignment="1">
      <alignment vertical="center"/>
    </xf>
    <xf numFmtId="0" fontId="30" fillId="0" borderId="22" xfId="40" applyFont="1" applyBorder="1" applyAlignment="1">
      <alignment vertical="center"/>
    </xf>
    <xf numFmtId="4" fontId="30" fillId="0" borderId="97" xfId="40" applyNumberFormat="1" applyFont="1" applyBorder="1" applyAlignment="1">
      <alignment vertical="center"/>
    </xf>
    <xf numFmtId="4" fontId="30" fillId="0" borderId="13" xfId="40" applyNumberFormat="1" applyFont="1" applyBorder="1" applyAlignment="1">
      <alignment vertical="center"/>
    </xf>
    <xf numFmtId="0" fontId="30" fillId="0" borderId="102" xfId="40" applyFont="1" applyBorder="1" applyAlignment="1">
      <alignment vertical="center"/>
    </xf>
    <xf numFmtId="4" fontId="30" fillId="0" borderId="78" xfId="40" applyNumberFormat="1" applyFont="1" applyBorder="1" applyAlignment="1">
      <alignment vertical="center"/>
    </xf>
    <xf numFmtId="10" fontId="30" fillId="0" borderId="39" xfId="40" applyNumberFormat="1" applyFont="1" applyBorder="1" applyAlignment="1">
      <alignment horizontal="center" vertical="center"/>
    </xf>
    <xf numFmtId="4" fontId="25" fillId="0" borderId="12" xfId="40" applyNumberFormat="1" applyFont="1" applyBorder="1" applyAlignment="1">
      <alignment vertical="center"/>
    </xf>
    <xf numFmtId="4" fontId="25" fillId="0" borderId="51" xfId="40" applyNumberFormat="1" applyFont="1" applyBorder="1" applyAlignment="1">
      <alignment vertical="center"/>
    </xf>
    <xf numFmtId="4" fontId="30" fillId="0" borderId="49" xfId="40" applyNumberFormat="1" applyFont="1" applyBorder="1" applyAlignment="1">
      <alignment vertical="center"/>
    </xf>
    <xf numFmtId="10" fontId="30" fillId="0" borderId="32" xfId="40" applyNumberFormat="1" applyFont="1" applyBorder="1" applyAlignment="1">
      <alignment vertical="center"/>
    </xf>
    <xf numFmtId="4" fontId="30" fillId="0" borderId="44" xfId="40" applyNumberFormat="1" applyFont="1" applyBorder="1" applyAlignment="1">
      <alignment vertical="center"/>
    </xf>
    <xf numFmtId="4" fontId="30" fillId="0" borderId="44" xfId="40" applyNumberFormat="1" applyFont="1" applyBorder="1" applyAlignment="1">
      <alignment horizontal="right" vertical="center"/>
    </xf>
    <xf numFmtId="4" fontId="30" fillId="0" borderId="14" xfId="40" applyNumberFormat="1" applyFont="1" applyBorder="1" applyAlignment="1">
      <alignment horizontal="right" vertical="center"/>
    </xf>
    <xf numFmtId="0" fontId="30" fillId="0" borderId="52" xfId="40" applyFont="1" applyBorder="1" applyAlignment="1">
      <alignment vertical="center"/>
    </xf>
    <xf numFmtId="4" fontId="30" fillId="0" borderId="52" xfId="40" applyNumberFormat="1" applyFont="1" applyBorder="1" applyAlignment="1">
      <alignment horizontal="right" vertical="center"/>
    </xf>
    <xf numFmtId="4" fontId="30" fillId="0" borderId="33" xfId="40" applyNumberFormat="1" applyFont="1" applyBorder="1" applyAlignment="1">
      <alignment horizontal="right" vertical="center"/>
    </xf>
    <xf numFmtId="10" fontId="30" fillId="0" borderId="40" xfId="40" applyNumberFormat="1" applyFont="1" applyBorder="1" applyAlignment="1">
      <alignment horizontal="center" vertical="center"/>
    </xf>
    <xf numFmtId="4" fontId="30" fillId="0" borderId="52" xfId="40" applyNumberFormat="1" applyFont="1" applyBorder="1" applyAlignment="1">
      <alignment vertical="center"/>
    </xf>
    <xf numFmtId="4" fontId="30" fillId="0" borderId="64" xfId="40" applyNumberFormat="1" applyFont="1" applyBorder="1" applyAlignment="1">
      <alignment vertical="center"/>
    </xf>
    <xf numFmtId="167" fontId="24" fillId="0" borderId="0" xfId="40" applyNumberFormat="1" applyFont="1" applyAlignment="1">
      <alignment vertical="center"/>
    </xf>
    <xf numFmtId="0" fontId="88" fillId="0" borderId="0" xfId="40" applyFont="1" applyAlignment="1">
      <alignment vertical="center" wrapText="1"/>
    </xf>
    <xf numFmtId="0" fontId="26" fillId="0" borderId="16" xfId="51" applyFont="1" applyBorder="1" applyAlignment="1">
      <alignment vertical="center"/>
    </xf>
    <xf numFmtId="0" fontId="26" fillId="0" borderId="45" xfId="51" applyFont="1" applyBorder="1" applyAlignment="1">
      <alignment vertical="center"/>
    </xf>
    <xf numFmtId="165" fontId="24" fillId="0" borderId="16" xfId="111" applyNumberFormat="1" applyFont="1" applyBorder="1" applyAlignment="1">
      <alignment horizontal="right" vertical="center"/>
    </xf>
    <xf numFmtId="0" fontId="30" fillId="52" borderId="41" xfId="111" applyFont="1" applyFill="1" applyBorder="1" applyAlignment="1">
      <alignment vertical="center" wrapText="1"/>
    </xf>
    <xf numFmtId="165" fontId="24" fillId="0" borderId="36" xfId="111" applyNumberFormat="1" applyFont="1" applyBorder="1" applyAlignment="1">
      <alignment horizontal="right" vertical="center" wrapText="1"/>
    </xf>
    <xf numFmtId="165" fontId="24" fillId="0" borderId="15" xfId="111" applyNumberFormat="1" applyFont="1" applyBorder="1" applyAlignment="1">
      <alignment vertical="center" wrapText="1"/>
    </xf>
    <xf numFmtId="165" fontId="24" fillId="0" borderId="60" xfId="111" applyNumberFormat="1" applyFont="1" applyBorder="1" applyAlignment="1">
      <alignment vertical="center" wrapText="1"/>
    </xf>
    <xf numFmtId="165" fontId="24" fillId="0" borderId="36" xfId="111" applyNumberFormat="1" applyFont="1" applyBorder="1" applyAlignment="1">
      <alignment vertical="center" wrapText="1"/>
    </xf>
    <xf numFmtId="4" fontId="24" fillId="0" borderId="17" xfId="109" applyNumberFormat="1" applyFont="1" applyBorder="1" applyAlignment="1">
      <alignment vertical="center" wrapText="1"/>
    </xf>
    <xf numFmtId="4" fontId="24" fillId="0" borderId="41" xfId="109" applyNumberFormat="1" applyFont="1" applyBorder="1" applyAlignment="1">
      <alignment vertical="center" wrapText="1"/>
    </xf>
    <xf numFmtId="0" fontId="89" fillId="0" borderId="0" xfId="115" applyFont="1" applyAlignment="1">
      <alignment vertical="center"/>
    </xf>
    <xf numFmtId="4" fontId="86" fillId="0" borderId="39" xfId="116" applyNumberFormat="1" applyFont="1" applyBorder="1" applyAlignment="1">
      <alignment horizontal="right" vertical="center"/>
    </xf>
    <xf numFmtId="4" fontId="93" fillId="0" borderId="11" xfId="116" applyNumberFormat="1" applyFont="1" applyBorder="1" applyAlignment="1">
      <alignment horizontal="right" vertical="center"/>
    </xf>
    <xf numFmtId="0" fontId="126" fillId="0" borderId="0" xfId="115" applyFont="1" applyAlignment="1">
      <alignment vertical="center"/>
    </xf>
    <xf numFmtId="0" fontId="87" fillId="15" borderId="60" xfId="116" applyFont="1" applyFill="1" applyBorder="1" applyAlignment="1">
      <alignment vertical="center" wrapText="1"/>
    </xf>
    <xf numFmtId="0" fontId="109" fillId="0" borderId="98" xfId="116" applyFont="1" applyBorder="1" applyAlignment="1">
      <alignment vertical="center" wrapText="1"/>
    </xf>
    <xf numFmtId="0" fontId="109" fillId="0" borderId="14" xfId="116" applyFont="1" applyBorder="1" applyAlignment="1">
      <alignment vertical="center" wrapText="1"/>
    </xf>
    <xf numFmtId="0" fontId="109" fillId="0" borderId="62" xfId="116" applyFont="1" applyBorder="1" applyAlignment="1">
      <alignment vertical="center" wrapText="1"/>
    </xf>
    <xf numFmtId="0" fontId="87" fillId="0" borderId="14" xfId="116" applyFont="1" applyBorder="1" applyAlignment="1">
      <alignment vertical="center" wrapText="1"/>
    </xf>
    <xf numFmtId="0" fontId="87" fillId="0" borderId="14" xfId="115" applyFont="1" applyBorder="1" applyAlignment="1">
      <alignment vertical="center" wrapText="1"/>
    </xf>
    <xf numFmtId="0" fontId="109" fillId="0" borderId="98" xfId="116" applyFont="1" applyBorder="1" applyAlignment="1">
      <alignment vertical="top" wrapText="1"/>
    </xf>
    <xf numFmtId="0" fontId="87" fillId="15" borderId="16" xfId="116" applyFont="1" applyFill="1" applyBorder="1" applyAlignment="1">
      <alignment vertical="center" wrapText="1"/>
    </xf>
    <xf numFmtId="0" fontId="109" fillId="0" borderId="14" xfId="115" applyFont="1" applyBorder="1" applyAlignment="1">
      <alignment vertical="center" wrapText="1"/>
    </xf>
    <xf numFmtId="0" fontId="87" fillId="15" borderId="14" xfId="116" applyFont="1" applyFill="1" applyBorder="1" applyAlignment="1">
      <alignment vertical="center" wrapText="1"/>
    </xf>
    <xf numFmtId="0" fontId="109" fillId="0" borderId="16" xfId="116" applyFont="1" applyBorder="1" applyAlignment="1">
      <alignment vertical="center" wrapText="1"/>
    </xf>
    <xf numFmtId="168" fontId="93" fillId="81" borderId="11" xfId="116" applyNumberFormat="1" applyFont="1" applyFill="1" applyBorder="1" applyAlignment="1">
      <alignment horizontal="right" vertical="center" wrapText="1"/>
    </xf>
    <xf numFmtId="0" fontId="109" fillId="0" borderId="45" xfId="116" applyFont="1" applyBorder="1" applyAlignment="1">
      <alignment vertical="center" wrapText="1"/>
    </xf>
    <xf numFmtId="49" fontId="89" fillId="0" borderId="0" xfId="116" applyNumberFormat="1" applyFont="1" applyAlignment="1">
      <alignment horizontal="right" vertical="center"/>
    </xf>
    <xf numFmtId="0" fontId="109" fillId="0" borderId="34" xfId="116" applyFont="1" applyBorder="1" applyAlignment="1">
      <alignment vertical="center" wrapText="1"/>
    </xf>
    <xf numFmtId="4" fontId="87" fillId="0" borderId="40" xfId="116" applyNumberFormat="1" applyFont="1" applyBorder="1" applyAlignment="1">
      <alignment horizontal="right" vertical="center"/>
    </xf>
    <xf numFmtId="0" fontId="109" fillId="0" borderId="64" xfId="116" applyFont="1" applyBorder="1" applyAlignment="1">
      <alignment vertical="center" wrapText="1"/>
    </xf>
    <xf numFmtId="49" fontId="30" fillId="0" borderId="0" xfId="116" applyNumberFormat="1" applyFont="1" applyAlignment="1">
      <alignment horizontal="right" vertical="center"/>
    </xf>
    <xf numFmtId="0" fontId="109" fillId="0" borderId="0" xfId="116" applyFont="1" applyAlignment="1">
      <alignment vertical="center" wrapText="1"/>
    </xf>
    <xf numFmtId="4" fontId="87" fillId="0" borderId="0" xfId="116" applyNumberFormat="1" applyFont="1" applyAlignment="1">
      <alignment vertical="center"/>
    </xf>
    <xf numFmtId="0" fontId="127" fillId="0" borderId="0" xfId="0" applyFont="1" applyAlignment="1">
      <alignment horizontal="left" indent="1"/>
    </xf>
    <xf numFmtId="0" fontId="31" fillId="0" borderId="29" xfId="114" applyFont="1" applyBorder="1" applyAlignment="1">
      <alignment vertical="center" wrapText="1"/>
    </xf>
    <xf numFmtId="0" fontId="103" fillId="0" borderId="25" xfId="114" applyFont="1" applyBorder="1" applyAlignment="1">
      <alignment horizontal="center" vertical="center"/>
    </xf>
    <xf numFmtId="0" fontId="31" fillId="0" borderId="33" xfId="114" applyFont="1" applyBorder="1" applyAlignment="1">
      <alignment horizontal="center" vertical="center"/>
    </xf>
    <xf numFmtId="4" fontId="31" fillId="0" borderId="40" xfId="114" applyNumberFormat="1" applyFont="1" applyBorder="1" applyAlignment="1">
      <alignment horizontal="right" vertical="center"/>
    </xf>
    <xf numFmtId="0" fontId="103" fillId="55" borderId="18" xfId="114" applyFont="1" applyFill="1" applyBorder="1" applyAlignment="1">
      <alignment horizontal="center" vertical="center"/>
    </xf>
    <xf numFmtId="0" fontId="103" fillId="55" borderId="13" xfId="114" applyFont="1" applyFill="1" applyBorder="1" applyAlignment="1">
      <alignment horizontal="center" vertical="center"/>
    </xf>
    <xf numFmtId="0" fontId="103" fillId="55" borderId="13" xfId="114" applyFont="1" applyFill="1" applyBorder="1" applyAlignment="1">
      <alignment horizontal="center" vertical="center" wrapText="1"/>
    </xf>
    <xf numFmtId="0" fontId="103" fillId="55" borderId="19" xfId="114" applyFont="1" applyFill="1" applyBorder="1" applyAlignment="1">
      <alignment horizontal="center" vertical="center"/>
    </xf>
    <xf numFmtId="0" fontId="103" fillId="55" borderId="25" xfId="114" applyFont="1" applyFill="1" applyBorder="1" applyAlignment="1">
      <alignment horizontal="center" vertical="center"/>
    </xf>
    <xf numFmtId="4" fontId="103" fillId="55" borderId="25" xfId="114" applyNumberFormat="1" applyFont="1" applyFill="1" applyBorder="1" applyAlignment="1">
      <alignment horizontal="right" vertical="center"/>
    </xf>
    <xf numFmtId="4" fontId="31" fillId="55" borderId="25" xfId="114" applyNumberFormat="1" applyFont="1" applyFill="1" applyBorder="1" applyAlignment="1">
      <alignment horizontal="right" vertical="center"/>
    </xf>
    <xf numFmtId="4" fontId="31" fillId="55" borderId="39" xfId="114" applyNumberFormat="1" applyFont="1" applyFill="1" applyBorder="1" applyAlignment="1">
      <alignment horizontal="right" vertical="center"/>
    </xf>
    <xf numFmtId="0" fontId="105" fillId="0" borderId="56" xfId="114" applyFont="1" applyBorder="1" applyAlignment="1">
      <alignment vertical="center" wrapText="1"/>
    </xf>
    <xf numFmtId="0" fontId="111" fillId="0" borderId="31" xfId="114" applyFont="1" applyBorder="1" applyAlignment="1">
      <alignment horizontal="center" vertical="center"/>
    </xf>
    <xf numFmtId="4" fontId="103" fillId="0" borderId="31" xfId="114" applyNumberFormat="1" applyFont="1" applyBorder="1" applyAlignment="1">
      <alignment horizontal="right" vertical="center"/>
    </xf>
    <xf numFmtId="4" fontId="31" fillId="0" borderId="31" xfId="114" applyNumberFormat="1" applyFont="1" applyBorder="1" applyAlignment="1">
      <alignment horizontal="right" vertical="center"/>
    </xf>
    <xf numFmtId="4" fontId="31" fillId="0" borderId="32" xfId="114" applyNumberFormat="1" applyFont="1" applyBorder="1" applyAlignment="1">
      <alignment horizontal="right" vertical="center"/>
    </xf>
    <xf numFmtId="0" fontId="31" fillId="0" borderId="38" xfId="114" applyFont="1" applyBorder="1" applyAlignment="1">
      <alignment vertical="center" wrapText="1"/>
    </xf>
    <xf numFmtId="4" fontId="103" fillId="0" borderId="33" xfId="114" applyNumberFormat="1" applyFont="1" applyBorder="1" applyAlignment="1">
      <alignment horizontal="right" vertical="center"/>
    </xf>
    <xf numFmtId="0" fontId="29" fillId="0" borderId="0" xfId="115" applyFont="1" applyAlignment="1">
      <alignment horizontal="right"/>
    </xf>
    <xf numFmtId="0" fontId="24" fillId="0" borderId="0" xfId="115" applyFont="1"/>
    <xf numFmtId="0" fontId="24" fillId="0" borderId="0" xfId="115" applyFont="1" applyAlignment="1">
      <alignment horizontal="right"/>
    </xf>
    <xf numFmtId="0" fontId="24" fillId="0" borderId="0" xfId="115" applyFont="1" applyAlignment="1">
      <alignment vertical="top" wrapText="1"/>
    </xf>
    <xf numFmtId="4" fontId="95" fillId="0" borderId="32" xfId="115" applyNumberFormat="1" applyFont="1" applyBorder="1" applyAlignment="1">
      <alignment vertical="center"/>
    </xf>
    <xf numFmtId="4" fontId="95" fillId="0" borderId="0" xfId="115" applyNumberFormat="1" applyFont="1" applyAlignment="1">
      <alignment vertical="center"/>
    </xf>
    <xf numFmtId="0" fontId="25" fillId="49" borderId="48" xfId="115" applyFont="1" applyFill="1" applyBorder="1" applyAlignment="1">
      <alignment vertical="center"/>
    </xf>
    <xf numFmtId="0" fontId="25" fillId="49" borderId="30" xfId="115" applyFont="1" applyFill="1" applyBorder="1" applyAlignment="1">
      <alignment vertical="center"/>
    </xf>
    <xf numFmtId="0" fontId="25" fillId="49" borderId="30" xfId="115" applyFont="1" applyFill="1" applyBorder="1" applyAlignment="1">
      <alignment horizontal="left" vertical="center"/>
    </xf>
    <xf numFmtId="0" fontId="129" fillId="49" borderId="10" xfId="115" applyFont="1" applyFill="1" applyBorder="1" applyAlignment="1">
      <alignment horizontal="left" vertical="center"/>
    </xf>
    <xf numFmtId="4" fontId="25" fillId="49" borderId="10" xfId="115" applyNumberFormat="1" applyFont="1" applyFill="1" applyBorder="1" applyAlignment="1">
      <alignment vertical="center"/>
    </xf>
    <xf numFmtId="4" fontId="25" fillId="49" borderId="11" xfId="115" applyNumberFormat="1" applyFont="1" applyFill="1" applyBorder="1" applyAlignment="1">
      <alignment vertical="center"/>
    </xf>
    <xf numFmtId="0" fontId="25" fillId="48" borderId="53" xfId="115" applyFont="1" applyFill="1" applyBorder="1" applyAlignment="1">
      <alignment horizontal="left" vertical="center"/>
    </xf>
    <xf numFmtId="0" fontId="25" fillId="48" borderId="31" xfId="115" applyFont="1" applyFill="1" applyBorder="1" applyAlignment="1">
      <alignment horizontal="left" vertical="center"/>
    </xf>
    <xf numFmtId="4" fontId="25" fillId="48" borderId="31" xfId="115" applyNumberFormat="1" applyFont="1" applyFill="1" applyBorder="1" applyAlignment="1">
      <alignment vertical="center"/>
    </xf>
    <xf numFmtId="4" fontId="25" fillId="48" borderId="32" xfId="115" applyNumberFormat="1" applyFont="1" applyFill="1" applyBorder="1" applyAlignment="1">
      <alignment vertical="center"/>
    </xf>
    <xf numFmtId="0" fontId="30" fillId="48" borderId="65" xfId="115" applyFont="1" applyFill="1" applyBorder="1" applyAlignment="1">
      <alignment horizontal="left" vertical="center"/>
    </xf>
    <xf numFmtId="0" fontId="30" fillId="48" borderId="17" xfId="115" applyFont="1" applyFill="1" applyBorder="1" applyAlignment="1">
      <alignment horizontal="left" vertical="center"/>
    </xf>
    <xf numFmtId="4" fontId="30" fillId="48" borderId="17" xfId="115" applyNumberFormat="1" applyFont="1" applyFill="1" applyBorder="1" applyAlignment="1">
      <alignment vertical="center"/>
    </xf>
    <xf numFmtId="4" fontId="30" fillId="48" borderId="41" xfId="115" applyNumberFormat="1" applyFont="1" applyFill="1" applyBorder="1" applyAlignment="1">
      <alignment vertical="center"/>
    </xf>
    <xf numFmtId="4" fontId="23" fillId="0" borderId="0" xfId="115" applyNumberFormat="1"/>
    <xf numFmtId="0" fontId="86" fillId="0" borderId="14" xfId="115" applyFont="1" applyBorder="1" applyAlignment="1">
      <alignment vertical="center"/>
    </xf>
    <xf numFmtId="0" fontId="60" fillId="0" borderId="13" xfId="115" applyFont="1" applyBorder="1" applyAlignment="1">
      <alignment horizontal="center" vertical="center"/>
    </xf>
    <xf numFmtId="0" fontId="60" fillId="0" borderId="14" xfId="115" applyFont="1" applyBorder="1" applyAlignment="1">
      <alignment horizontal="center" vertical="center"/>
    </xf>
    <xf numFmtId="0" fontId="60" fillId="0" borderId="17" xfId="115" applyFont="1" applyBorder="1" applyAlignment="1">
      <alignment horizontal="center" vertical="center"/>
    </xf>
    <xf numFmtId="0" fontId="86" fillId="0" borderId="12" xfId="115" applyFont="1" applyBorder="1" applyAlignment="1">
      <alignment horizontal="center" vertical="center"/>
    </xf>
    <xf numFmtId="49" fontId="86" fillId="0" borderId="10" xfId="115" applyNumberFormat="1" applyFont="1" applyBorder="1" applyAlignment="1">
      <alignment horizontal="center" vertical="center"/>
    </xf>
    <xf numFmtId="0" fontId="86" fillId="0" borderId="10" xfId="111" applyFont="1" applyBorder="1" applyAlignment="1">
      <alignment horizontal="left" vertical="center" wrapText="1"/>
    </xf>
    <xf numFmtId="14" fontId="86" fillId="0" borderId="10" xfId="111" applyNumberFormat="1" applyFont="1" applyBorder="1" applyAlignment="1">
      <alignment horizontal="center" vertical="center"/>
    </xf>
    <xf numFmtId="0" fontId="86" fillId="0" borderId="10" xfId="111" applyFont="1" applyBorder="1" applyAlignment="1">
      <alignment horizontal="center" vertical="center"/>
    </xf>
    <xf numFmtId="4" fontId="86" fillId="0" borderId="10" xfId="115" applyNumberFormat="1" applyFont="1" applyBorder="1" applyAlignment="1">
      <alignment horizontal="right" vertical="center"/>
    </xf>
    <xf numFmtId="4" fontId="86" fillId="0" borderId="11" xfId="115" applyNumberFormat="1" applyFont="1" applyBorder="1" applyAlignment="1">
      <alignment vertical="center"/>
    </xf>
    <xf numFmtId="0" fontId="86" fillId="0" borderId="0" xfId="115" applyFont="1" applyAlignment="1">
      <alignment horizontal="center"/>
    </xf>
    <xf numFmtId="4" fontId="86" fillId="0" borderId="0" xfId="115" applyNumberFormat="1" applyFont="1" applyAlignment="1">
      <alignment horizontal="right" vertical="center"/>
    </xf>
    <xf numFmtId="4" fontId="86" fillId="0" borderId="0" xfId="115" applyNumberFormat="1" applyFont="1" applyAlignment="1">
      <alignment horizontal="center"/>
    </xf>
    <xf numFmtId="4" fontId="86" fillId="0" borderId="0" xfId="115" applyNumberFormat="1" applyFont="1" applyAlignment="1">
      <alignment horizontal="right"/>
    </xf>
    <xf numFmtId="4" fontId="86" fillId="0" borderId="14" xfId="115" applyNumberFormat="1" applyFont="1" applyBorder="1"/>
    <xf numFmtId="14" fontId="30" fillId="0" borderId="31" xfId="111" applyNumberFormat="1" applyFont="1" applyBorder="1" applyAlignment="1">
      <alignment horizontal="center" vertical="center"/>
    </xf>
    <xf numFmtId="0" fontId="30" fillId="0" borderId="31" xfId="111" applyFont="1" applyBorder="1" applyAlignment="1">
      <alignment horizontal="center" vertical="center"/>
    </xf>
    <xf numFmtId="0" fontId="30" fillId="0" borderId="77" xfId="115" applyFont="1" applyBorder="1" applyAlignment="1">
      <alignment horizontal="center" vertical="center"/>
    </xf>
    <xf numFmtId="14" fontId="30" fillId="0" borderId="17" xfId="111" applyNumberFormat="1" applyFont="1" applyBorder="1" applyAlignment="1">
      <alignment horizontal="center" vertical="center"/>
    </xf>
    <xf numFmtId="0" fontId="30" fillId="0" borderId="17" xfId="111" applyFont="1" applyBorder="1" applyAlignment="1">
      <alignment horizontal="center" vertical="center"/>
    </xf>
    <xf numFmtId="0" fontId="106" fillId="0" borderId="0" xfId="115" applyFont="1" applyAlignment="1">
      <alignment vertical="top"/>
    </xf>
    <xf numFmtId="0" fontId="91" fillId="0" borderId="0" xfId="115" applyFont="1" applyAlignment="1">
      <alignment vertical="top" wrapText="1"/>
    </xf>
    <xf numFmtId="0" fontId="130" fillId="0" borderId="0" xfId="0" applyFont="1"/>
    <xf numFmtId="4" fontId="19" fillId="0" borderId="0" xfId="114" applyNumberFormat="1"/>
    <xf numFmtId="0" fontId="131" fillId="0" borderId="0" xfId="0" applyFont="1"/>
    <xf numFmtId="0" fontId="3" fillId="0" borderId="0" xfId="114" applyFont="1"/>
    <xf numFmtId="0" fontId="132" fillId="0" borderId="0" xfId="114" applyFont="1" applyAlignment="1">
      <alignment vertical="center"/>
    </xf>
    <xf numFmtId="4" fontId="31" fillId="0" borderId="0" xfId="114" applyNumberFormat="1" applyFont="1" applyAlignment="1">
      <alignment horizontal="right" vertical="center"/>
    </xf>
    <xf numFmtId="0" fontId="25" fillId="0" borderId="10" xfId="111" applyFont="1" applyBorder="1" applyAlignment="1">
      <alignment horizontal="left" vertical="center"/>
    </xf>
    <xf numFmtId="0" fontId="25" fillId="0" borderId="27" xfId="111" applyFont="1" applyBorder="1" applyAlignment="1">
      <alignment horizontal="left" vertical="center"/>
    </xf>
    <xf numFmtId="4" fontId="26" fillId="0" borderId="37" xfId="51" applyNumberFormat="1" applyFont="1" applyBorder="1" applyAlignment="1">
      <alignment horizontal="right" vertical="center"/>
    </xf>
    <xf numFmtId="4" fontId="24" fillId="0" borderId="0" xfId="51" applyNumberFormat="1" applyFont="1" applyAlignment="1">
      <alignment horizontal="center" vertical="center"/>
    </xf>
    <xf numFmtId="4" fontId="26" fillId="48" borderId="25" xfId="51" applyNumberFormat="1" applyFont="1" applyFill="1" applyBorder="1" applyAlignment="1">
      <alignment vertical="center"/>
    </xf>
    <xf numFmtId="0" fontId="29" fillId="48" borderId="24" xfId="51" applyFont="1" applyFill="1" applyBorder="1" applyAlignment="1">
      <alignment vertical="center"/>
    </xf>
    <xf numFmtId="0" fontId="29" fillId="48" borderId="65" xfId="51" applyFont="1" applyFill="1" applyBorder="1" applyAlignment="1">
      <alignment vertical="center"/>
    </xf>
    <xf numFmtId="0" fontId="29" fillId="48" borderId="28" xfId="51" applyFont="1" applyFill="1" applyBorder="1" applyAlignment="1">
      <alignment vertical="center"/>
    </xf>
    <xf numFmtId="4" fontId="26" fillId="48" borderId="24" xfId="51" applyNumberFormat="1" applyFont="1" applyFill="1" applyBorder="1" applyAlignment="1">
      <alignment vertical="center"/>
    </xf>
    <xf numFmtId="4" fontId="26" fillId="48" borderId="39" xfId="51" applyNumberFormat="1" applyFont="1" applyFill="1" applyBorder="1" applyAlignment="1">
      <alignment horizontal="right" vertical="center"/>
    </xf>
    <xf numFmtId="0" fontId="29" fillId="0" borderId="70" xfId="51" applyFont="1" applyBorder="1" applyAlignment="1">
      <alignment vertical="center"/>
    </xf>
    <xf numFmtId="0" fontId="29" fillId="0" borderId="47" xfId="51" applyFont="1" applyBorder="1" applyAlignment="1">
      <alignment vertical="center"/>
    </xf>
    <xf numFmtId="0" fontId="29" fillId="0" borderId="71" xfId="51" applyFont="1" applyBorder="1" applyAlignment="1">
      <alignment vertical="center"/>
    </xf>
    <xf numFmtId="4" fontId="24" fillId="0" borderId="41" xfId="51" applyNumberFormat="1" applyFont="1" applyBorder="1" applyAlignment="1">
      <alignment horizontal="center" vertical="center"/>
    </xf>
    <xf numFmtId="0" fontId="2" fillId="0" borderId="0" xfId="859"/>
    <xf numFmtId="0" fontId="26" fillId="93" borderId="14" xfId="860" applyFont="1" applyFill="1" applyBorder="1" applyAlignment="1">
      <alignment horizontal="left" vertical="center" wrapText="1"/>
    </xf>
    <xf numFmtId="4" fontId="109" fillId="93" borderId="14" xfId="859" applyNumberFormat="1" applyFont="1" applyFill="1" applyBorder="1" applyAlignment="1">
      <alignment vertical="center"/>
    </xf>
    <xf numFmtId="0" fontId="26" fillId="93" borderId="15" xfId="860" applyFont="1" applyFill="1" applyBorder="1" applyAlignment="1">
      <alignment horizontal="left" vertical="center" wrapText="1"/>
    </xf>
    <xf numFmtId="0" fontId="109" fillId="0" borderId="0" xfId="859" applyFont="1" applyAlignment="1">
      <alignment vertical="center"/>
    </xf>
    <xf numFmtId="4" fontId="109" fillId="0" borderId="0" xfId="859" applyNumberFormat="1" applyFont="1" applyAlignment="1">
      <alignment vertical="center"/>
    </xf>
    <xf numFmtId="0" fontId="87" fillId="0" borderId="14" xfId="859" applyFont="1" applyBorder="1" applyAlignment="1">
      <alignment vertical="center"/>
    </xf>
    <xf numFmtId="4" fontId="87" fillId="0" borderId="14" xfId="859" applyNumberFormat="1" applyFont="1" applyBorder="1" applyAlignment="1">
      <alignment vertical="center"/>
    </xf>
    <xf numFmtId="0" fontId="87" fillId="0" borderId="0" xfId="859" applyFont="1" applyAlignment="1">
      <alignment vertical="center"/>
    </xf>
    <xf numFmtId="0" fontId="2" fillId="0" borderId="0" xfId="859" applyAlignment="1">
      <alignment vertical="center"/>
    </xf>
    <xf numFmtId="4" fontId="87" fillId="0" borderId="0" xfId="859" applyNumberFormat="1" applyFont="1" applyAlignment="1">
      <alignment vertical="center"/>
    </xf>
    <xf numFmtId="0" fontId="25" fillId="79" borderId="14" xfId="859" applyFont="1" applyFill="1" applyBorder="1" applyAlignment="1">
      <alignment vertical="center" wrapText="1"/>
    </xf>
    <xf numFmtId="4" fontId="25" fillId="79" borderId="14" xfId="859" applyNumberFormat="1" applyFont="1" applyFill="1" applyBorder="1" applyAlignment="1">
      <alignment horizontal="right" vertical="center"/>
    </xf>
    <xf numFmtId="0" fontId="38" fillId="93" borderId="14" xfId="131" applyFont="1" applyFill="1" applyBorder="1" applyAlignment="1">
      <alignment vertical="center"/>
    </xf>
    <xf numFmtId="0" fontId="26" fillId="92" borderId="14" xfId="115" applyFont="1" applyFill="1" applyBorder="1" applyAlignment="1">
      <alignment vertical="center"/>
    </xf>
    <xf numFmtId="4" fontId="26" fillId="92" borderId="14" xfId="115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4" fontId="24" fillId="0" borderId="15" xfId="0" applyNumberFormat="1" applyFont="1" applyBorder="1"/>
    <xf numFmtId="0" fontId="24" fillId="0" borderId="14" xfId="0" applyFont="1" applyBorder="1" applyAlignment="1">
      <alignment horizontal="left" vertical="center" wrapText="1"/>
    </xf>
    <xf numFmtId="4" fontId="24" fillId="0" borderId="33" xfId="0" applyNumberFormat="1" applyFont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7" fillId="0" borderId="0" xfId="43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4" fontId="26" fillId="0" borderId="25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vertical="center"/>
    </xf>
    <xf numFmtId="0" fontId="133" fillId="0" borderId="0" xfId="0" applyFont="1"/>
    <xf numFmtId="0" fontId="26" fillId="0" borderId="27" xfId="111" applyFont="1" applyBorder="1" applyAlignment="1">
      <alignment horizontal="left" vertical="center"/>
    </xf>
    <xf numFmtId="0" fontId="135" fillId="0" borderId="14" xfId="0" applyFont="1" applyBorder="1" applyAlignment="1">
      <alignment vertical="center"/>
    </xf>
    <xf numFmtId="0" fontId="135" fillId="0" borderId="14" xfId="861" applyFont="1" applyBorder="1" applyAlignment="1">
      <alignment vertical="center"/>
    </xf>
    <xf numFmtId="0" fontId="87" fillId="0" borderId="14" xfId="0" applyFont="1" applyBorder="1" applyAlignment="1">
      <alignment horizontal="center" vertical="center"/>
    </xf>
    <xf numFmtId="0" fontId="87" fillId="0" borderId="50" xfId="0" applyFont="1" applyBorder="1" applyAlignment="1">
      <alignment horizontal="center" vertical="center"/>
    </xf>
    <xf numFmtId="0" fontId="135" fillId="0" borderId="34" xfId="862" applyFont="1" applyBorder="1" applyAlignment="1">
      <alignment vertical="center"/>
    </xf>
    <xf numFmtId="4" fontId="87" fillId="0" borderId="16" xfId="0" applyNumberFormat="1" applyFont="1" applyBorder="1" applyAlignment="1">
      <alignment vertical="center"/>
    </xf>
    <xf numFmtId="4" fontId="87" fillId="0" borderId="62" xfId="0" applyNumberFormat="1" applyFont="1" applyBorder="1" applyAlignment="1">
      <alignment vertical="center"/>
    </xf>
    <xf numFmtId="4" fontId="26" fillId="0" borderId="27" xfId="111" applyNumberFormat="1" applyFont="1" applyBorder="1" applyAlignment="1">
      <alignment vertical="center"/>
    </xf>
    <xf numFmtId="4" fontId="25" fillId="0" borderId="27" xfId="111" applyNumberFormat="1" applyFont="1" applyBorder="1" applyAlignment="1">
      <alignment vertical="center"/>
    </xf>
    <xf numFmtId="0" fontId="25" fillId="0" borderId="38" xfId="111" applyFont="1" applyBorder="1" applyAlignment="1">
      <alignment horizontal="center" vertical="center"/>
    </xf>
    <xf numFmtId="0" fontId="25" fillId="0" borderId="25" xfId="111" applyFont="1" applyBorder="1" applyAlignment="1">
      <alignment horizontal="left" vertical="center"/>
    </xf>
    <xf numFmtId="0" fontId="25" fillId="0" borderId="66" xfId="111" applyFont="1" applyBorder="1" applyAlignment="1">
      <alignment horizontal="left" vertical="center"/>
    </xf>
    <xf numFmtId="4" fontId="25" fillId="0" borderId="25" xfId="111" applyNumberFormat="1" applyFont="1" applyBorder="1" applyAlignment="1">
      <alignment vertical="center"/>
    </xf>
    <xf numFmtId="0" fontId="26" fillId="0" borderId="0" xfId="111" applyFont="1" applyAlignment="1">
      <alignment horizontal="center" vertical="center"/>
    </xf>
    <xf numFmtId="0" fontId="135" fillId="0" borderId="15" xfId="0" applyFont="1" applyBorder="1" applyAlignment="1">
      <alignment vertical="center"/>
    </xf>
    <xf numFmtId="4" fontId="87" fillId="0" borderId="60" xfId="0" applyNumberFormat="1" applyFont="1" applyBorder="1" applyAlignment="1">
      <alignment vertical="center"/>
    </xf>
    <xf numFmtId="0" fontId="87" fillId="0" borderId="29" xfId="0" applyFont="1" applyBorder="1" applyAlignment="1">
      <alignment horizontal="center" vertical="center"/>
    </xf>
    <xf numFmtId="0" fontId="87" fillId="0" borderId="33" xfId="0" applyFont="1" applyBorder="1" applyAlignment="1">
      <alignment horizontal="center" vertical="center"/>
    </xf>
    <xf numFmtId="0" fontId="87" fillId="0" borderId="33" xfId="0" applyFont="1" applyBorder="1" applyAlignment="1">
      <alignment vertical="center"/>
    </xf>
    <xf numFmtId="4" fontId="87" fillId="0" borderId="64" xfId="0" applyNumberFormat="1" applyFont="1" applyBorder="1"/>
    <xf numFmtId="0" fontId="87" fillId="0" borderId="58" xfId="0" applyFont="1" applyBorder="1" applyAlignment="1">
      <alignment horizontal="center" vertical="center"/>
    </xf>
    <xf numFmtId="0" fontId="87" fillId="0" borderId="15" xfId="0" applyFont="1" applyBorder="1" applyAlignment="1">
      <alignment horizontal="center" vertical="center"/>
    </xf>
    <xf numFmtId="0" fontId="87" fillId="0" borderId="76" xfId="0" applyFont="1" applyBorder="1" applyAlignment="1">
      <alignment horizontal="center" vertical="center"/>
    </xf>
    <xf numFmtId="0" fontId="87" fillId="0" borderId="34" xfId="0" applyFont="1" applyBorder="1" applyAlignment="1">
      <alignment horizontal="center" vertical="center"/>
    </xf>
    <xf numFmtId="0" fontId="87" fillId="0" borderId="15" xfId="0" applyFont="1" applyBorder="1" applyAlignment="1">
      <alignment vertical="center"/>
    </xf>
    <xf numFmtId="0" fontId="87" fillId="0" borderId="31" xfId="0" applyFont="1" applyBorder="1" applyAlignment="1">
      <alignment horizontal="center" vertical="center"/>
    </xf>
    <xf numFmtId="0" fontId="87" fillId="0" borderId="31" xfId="0" applyFont="1" applyBorder="1" applyAlignment="1">
      <alignment vertical="center"/>
    </xf>
    <xf numFmtId="0" fontId="87" fillId="0" borderId="56" xfId="0" applyFont="1" applyBorder="1" applyAlignment="1">
      <alignment horizontal="center" vertical="center"/>
    </xf>
    <xf numFmtId="0" fontId="24" fillId="0" borderId="15" xfId="111" applyFont="1" applyBorder="1" applyAlignment="1">
      <alignment horizontal="left" vertical="center"/>
    </xf>
    <xf numFmtId="4" fontId="25" fillId="0" borderId="66" xfId="111" applyNumberFormat="1" applyFont="1" applyBorder="1" applyAlignment="1">
      <alignment vertical="center"/>
    </xf>
    <xf numFmtId="0" fontId="26" fillId="0" borderId="0" xfId="43" applyFont="1" applyAlignment="1">
      <alignment horizontal="center" vertical="center"/>
    </xf>
    <xf numFmtId="0" fontId="26" fillId="0" borderId="0" xfId="43" applyFont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25" fillId="0" borderId="38" xfId="43" applyFont="1" applyBorder="1" applyAlignment="1">
      <alignment horizontal="center" vertical="center"/>
    </xf>
    <xf numFmtId="0" fontId="25" fillId="0" borderId="66" xfId="43" applyFont="1" applyBorder="1" applyAlignment="1">
      <alignment horizontal="left"/>
    </xf>
    <xf numFmtId="0" fontId="25" fillId="0" borderId="78" xfId="43" applyFont="1" applyBorder="1" applyAlignment="1">
      <alignment horizontal="left"/>
    </xf>
    <xf numFmtId="0" fontId="87" fillId="0" borderId="12" xfId="0" applyFont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4" fontId="25" fillId="0" borderId="66" xfId="111" applyNumberFormat="1" applyFont="1" applyBorder="1" applyAlignment="1">
      <alignment horizontal="right" vertical="center"/>
    </xf>
    <xf numFmtId="0" fontId="24" fillId="0" borderId="10" xfId="111" applyFont="1" applyBorder="1" applyAlignment="1">
      <alignment horizontal="left" vertical="center"/>
    </xf>
    <xf numFmtId="4" fontId="87" fillId="0" borderId="51" xfId="0" applyNumberFormat="1" applyFont="1" applyBorder="1" applyAlignment="1">
      <alignment vertical="center"/>
    </xf>
    <xf numFmtId="0" fontId="135" fillId="0" borderId="10" xfId="0" applyFont="1" applyBorder="1" applyAlignment="1">
      <alignment vertical="center" wrapText="1"/>
    </xf>
    <xf numFmtId="4" fontId="87" fillId="0" borderId="10" xfId="0" applyNumberFormat="1" applyFont="1" applyBorder="1" applyAlignment="1">
      <alignment vertical="center"/>
    </xf>
    <xf numFmtId="4" fontId="25" fillId="0" borderId="66" xfId="0" applyNumberFormat="1" applyFont="1" applyBorder="1" applyAlignment="1">
      <alignment horizontal="right"/>
    </xf>
    <xf numFmtId="0" fontId="26" fillId="0" borderId="0" xfId="43" applyFont="1" applyAlignment="1">
      <alignment wrapText="1"/>
    </xf>
    <xf numFmtId="4" fontId="25" fillId="0" borderId="25" xfId="0" applyNumberFormat="1" applyFont="1" applyBorder="1" applyAlignment="1">
      <alignment horizontal="right"/>
    </xf>
    <xf numFmtId="0" fontId="24" fillId="0" borderId="12" xfId="111" applyFont="1" applyBorder="1" applyAlignment="1">
      <alignment horizontal="center" vertical="center"/>
    </xf>
    <xf numFmtId="0" fontId="87" fillId="0" borderId="10" xfId="0" applyFont="1" applyBorder="1" applyAlignment="1">
      <alignment horizontal="left" vertical="center"/>
    </xf>
    <xf numFmtId="4" fontId="87" fillId="0" borderId="10" xfId="0" applyNumberFormat="1" applyFont="1" applyBorder="1" applyAlignment="1">
      <alignment horizontal="right" vertical="center"/>
    </xf>
    <xf numFmtId="4" fontId="23" fillId="0" borderId="0" xfId="111" applyNumberFormat="1"/>
    <xf numFmtId="4" fontId="24" fillId="0" borderId="0" xfId="111" applyNumberFormat="1" applyFont="1" applyAlignment="1">
      <alignment vertical="center"/>
    </xf>
    <xf numFmtId="0" fontId="25" fillId="0" borderId="0" xfId="111" applyFont="1" applyAlignment="1">
      <alignment vertical="center"/>
    </xf>
    <xf numFmtId="0" fontId="87" fillId="51" borderId="77" xfId="0" applyFont="1" applyFill="1" applyBorder="1" applyAlignment="1">
      <alignment horizontal="center" vertical="center"/>
    </xf>
    <xf numFmtId="0" fontId="87" fillId="51" borderId="17" xfId="0" applyFont="1" applyFill="1" applyBorder="1" applyAlignment="1">
      <alignment horizontal="center" vertical="center"/>
    </xf>
    <xf numFmtId="0" fontId="87" fillId="51" borderId="17" xfId="0" applyFont="1" applyFill="1" applyBorder="1" applyAlignment="1">
      <alignment vertical="center"/>
    </xf>
    <xf numFmtId="4" fontId="87" fillId="51" borderId="17" xfId="0" applyNumberFormat="1" applyFont="1" applyFill="1" applyBorder="1" applyAlignment="1">
      <alignment vertical="center"/>
    </xf>
    <xf numFmtId="0" fontId="87" fillId="51" borderId="50" xfId="0" applyFont="1" applyFill="1" applyBorder="1" applyAlignment="1">
      <alignment horizontal="center" vertical="center"/>
    </xf>
    <xf numFmtId="0" fontId="87" fillId="51" borderId="14" xfId="0" applyFont="1" applyFill="1" applyBorder="1" applyAlignment="1">
      <alignment horizontal="center" vertical="center"/>
    </xf>
    <xf numFmtId="0" fontId="135" fillId="51" borderId="14" xfId="0" applyFont="1" applyFill="1" applyBorder="1" applyAlignment="1">
      <alignment vertical="center"/>
    </xf>
    <xf numFmtId="4" fontId="87" fillId="51" borderId="14" xfId="0" applyNumberFormat="1" applyFont="1" applyFill="1" applyBorder="1" applyAlignment="1">
      <alignment vertical="center"/>
    </xf>
    <xf numFmtId="0" fontId="87" fillId="51" borderId="14" xfId="0" applyFont="1" applyFill="1" applyBorder="1" applyAlignment="1">
      <alignment vertical="center"/>
    </xf>
    <xf numFmtId="0" fontId="87" fillId="0" borderId="14" xfId="0" applyFont="1" applyBorder="1" applyAlignment="1">
      <alignment vertical="center" wrapText="1"/>
    </xf>
    <xf numFmtId="0" fontId="135" fillId="51" borderId="17" xfId="0" applyFont="1" applyFill="1" applyBorder="1" applyAlignment="1">
      <alignment vertical="center"/>
    </xf>
    <xf numFmtId="0" fontId="87" fillId="51" borderId="12" xfId="0" applyFont="1" applyFill="1" applyBorder="1" applyAlignment="1">
      <alignment horizontal="center" vertical="center"/>
    </xf>
    <xf numFmtId="0" fontId="87" fillId="51" borderId="10" xfId="0" applyFont="1" applyFill="1" applyBorder="1" applyAlignment="1">
      <alignment horizontal="center" vertical="center"/>
    </xf>
    <xf numFmtId="0" fontId="87" fillId="51" borderId="10" xfId="0" applyFont="1" applyFill="1" applyBorder="1" applyAlignment="1">
      <alignment vertical="center"/>
    </xf>
    <xf numFmtId="4" fontId="87" fillId="51" borderId="10" xfId="0" applyNumberFormat="1" applyFont="1" applyFill="1" applyBorder="1" applyAlignment="1">
      <alignment vertical="center"/>
    </xf>
    <xf numFmtId="4" fontId="87" fillId="51" borderId="70" xfId="0" applyNumberFormat="1" applyFont="1" applyFill="1" applyBorder="1" applyAlignment="1">
      <alignment vertical="center"/>
    </xf>
    <xf numFmtId="0" fontId="24" fillId="51" borderId="38" xfId="111" applyFont="1" applyFill="1" applyBorder="1" applyAlignment="1">
      <alignment horizontal="center" vertical="center"/>
    </xf>
    <xf numFmtId="0" fontId="87" fillId="51" borderId="25" xfId="0" applyFont="1" applyFill="1" applyBorder="1" applyAlignment="1">
      <alignment horizontal="center" vertical="center"/>
    </xf>
    <xf numFmtId="0" fontId="87" fillId="51" borderId="25" xfId="0" applyFont="1" applyFill="1" applyBorder="1" applyAlignment="1">
      <alignment vertical="center"/>
    </xf>
    <xf numFmtId="4" fontId="87" fillId="51" borderId="25" xfId="0" applyNumberFormat="1" applyFont="1" applyFill="1" applyBorder="1" applyAlignment="1">
      <alignment vertical="center"/>
    </xf>
    <xf numFmtId="4" fontId="24" fillId="51" borderId="14" xfId="111" applyNumberFormat="1" applyFont="1" applyFill="1" applyBorder="1" applyAlignment="1">
      <alignment horizontal="right" vertical="center"/>
    </xf>
    <xf numFmtId="4" fontId="24" fillId="51" borderId="15" xfId="111" applyNumberFormat="1" applyFont="1" applyFill="1" applyBorder="1" applyAlignment="1">
      <alignment horizontal="right" vertical="center"/>
    </xf>
    <xf numFmtId="4" fontId="28" fillId="0" borderId="0" xfId="115" applyNumberFormat="1" applyFont="1" applyAlignment="1">
      <alignment horizontal="center" vertical="center"/>
    </xf>
    <xf numFmtId="0" fontId="67" fillId="0" borderId="0" xfId="51" applyFont="1" applyAlignment="1">
      <alignment horizontal="center" vertical="center" wrapText="1"/>
    </xf>
    <xf numFmtId="4" fontId="38" fillId="93" borderId="14" xfId="131" applyNumberFormat="1" applyFont="1" applyFill="1" applyBorder="1" applyAlignment="1">
      <alignment horizontal="right" vertical="center"/>
    </xf>
    <xf numFmtId="0" fontId="25" fillId="93" borderId="14" xfId="859" applyFont="1" applyFill="1" applyBorder="1" applyAlignment="1">
      <alignment vertical="center" wrapText="1"/>
    </xf>
    <xf numFmtId="4" fontId="25" fillId="93" borderId="14" xfId="859" applyNumberFormat="1" applyFont="1" applyFill="1" applyBorder="1" applyAlignment="1">
      <alignment horizontal="right" vertical="center"/>
    </xf>
    <xf numFmtId="0" fontId="119" fillId="0" borderId="14" xfId="131" applyFont="1" applyBorder="1" applyAlignment="1">
      <alignment vertical="center"/>
    </xf>
    <xf numFmtId="0" fontId="24" fillId="0" borderId="14" xfId="860" applyFont="1" applyBorder="1" applyAlignment="1">
      <alignment horizontal="left" vertical="center" wrapText="1"/>
    </xf>
    <xf numFmtId="0" fontId="1" fillId="0" borderId="0" xfId="859" applyFont="1" applyAlignment="1">
      <alignment vertical="center"/>
    </xf>
    <xf numFmtId="0" fontId="24" fillId="0" borderId="14" xfId="859" applyFont="1" applyBorder="1" applyAlignment="1">
      <alignment horizontal="left" vertical="center" wrapText="1"/>
    </xf>
    <xf numFmtId="4" fontId="24" fillId="0" borderId="14" xfId="859" applyNumberFormat="1" applyFont="1" applyBorder="1" applyAlignment="1">
      <alignment horizontal="right" vertical="center" wrapText="1"/>
    </xf>
    <xf numFmtId="0" fontId="35" fillId="0" borderId="14" xfId="43" applyFont="1" applyBorder="1" applyAlignment="1">
      <alignment vertical="center"/>
    </xf>
    <xf numFmtId="0" fontId="38" fillId="93" borderId="16" xfId="131" applyFont="1" applyFill="1" applyBorder="1" applyAlignment="1">
      <alignment vertical="center"/>
    </xf>
    <xf numFmtId="4" fontId="2" fillId="0" borderId="0" xfId="859" applyNumberFormat="1" applyAlignment="1">
      <alignment vertical="center"/>
    </xf>
    <xf numFmtId="4" fontId="119" fillId="0" borderId="14" xfId="131" applyNumberFormat="1" applyFont="1" applyBorder="1" applyAlignment="1">
      <alignment horizontal="right" vertical="center"/>
    </xf>
    <xf numFmtId="0" fontId="99" fillId="0" borderId="0" xfId="859" applyFont="1" applyAlignment="1">
      <alignment vertical="center"/>
    </xf>
    <xf numFmtId="0" fontId="25" fillId="92" borderId="14" xfId="859" applyFont="1" applyFill="1" applyBorder="1" applyAlignment="1">
      <alignment horizontal="left" vertical="center" wrapText="1"/>
    </xf>
    <xf numFmtId="4" fontId="25" fillId="92" borderId="14" xfId="859" applyNumberFormat="1" applyFont="1" applyFill="1" applyBorder="1" applyAlignment="1">
      <alignment horizontal="right" vertical="center" wrapText="1"/>
    </xf>
    <xf numFmtId="0" fontId="25" fillId="92" borderId="14" xfId="859" applyFont="1" applyFill="1" applyBorder="1" applyAlignment="1">
      <alignment vertical="center"/>
    </xf>
    <xf numFmtId="4" fontId="25" fillId="92" borderId="14" xfId="859" applyNumberFormat="1" applyFont="1" applyFill="1" applyBorder="1" applyAlignment="1">
      <alignment horizontal="right" vertical="center"/>
    </xf>
    <xf numFmtId="0" fontId="86" fillId="0" borderId="0" xfId="859" applyFont="1" applyAlignment="1">
      <alignment vertical="center"/>
    </xf>
    <xf numFmtId="0" fontId="87" fillId="0" borderId="15" xfId="859" applyFont="1" applyBorder="1" applyAlignment="1">
      <alignment vertical="center"/>
    </xf>
    <xf numFmtId="4" fontId="87" fillId="0" borderId="15" xfId="859" applyNumberFormat="1" applyFont="1" applyBorder="1" applyAlignment="1">
      <alignment vertical="center"/>
    </xf>
    <xf numFmtId="0" fontId="25" fillId="0" borderId="0" xfId="51" applyFont="1" applyAlignment="1">
      <alignment horizontal="right" wrapText="1"/>
    </xf>
    <xf numFmtId="4" fontId="93" fillId="0" borderId="0" xfId="859" applyNumberFormat="1" applyFont="1" applyAlignment="1">
      <alignment horizontal="right" vertical="center"/>
    </xf>
    <xf numFmtId="4" fontId="109" fillId="93" borderId="34" xfId="859" applyNumberFormat="1" applyFont="1" applyFill="1" applyBorder="1" applyAlignment="1">
      <alignment vertical="center"/>
    </xf>
    <xf numFmtId="0" fontId="26" fillId="93" borderId="34" xfId="860" applyFont="1" applyFill="1" applyBorder="1" applyAlignment="1">
      <alignment horizontal="left" vertical="center" wrapText="1"/>
    </xf>
    <xf numFmtId="0" fontId="30" fillId="0" borderId="15" xfId="115" applyFont="1" applyBorder="1" applyAlignment="1">
      <alignment vertical="center"/>
    </xf>
    <xf numFmtId="0" fontId="30" fillId="0" borderId="62" xfId="115" applyFont="1" applyBorder="1" applyAlignment="1">
      <alignment vertical="center"/>
    </xf>
    <xf numFmtId="4" fontId="25" fillId="49" borderId="72" xfId="115" applyNumberFormat="1" applyFont="1" applyFill="1" applyBorder="1" applyAlignment="1">
      <alignment vertical="center"/>
    </xf>
    <xf numFmtId="4" fontId="25" fillId="49" borderId="73" xfId="115" applyNumberFormat="1" applyFont="1" applyFill="1" applyBorder="1" applyAlignment="1">
      <alignment vertical="center"/>
    </xf>
    <xf numFmtId="14" fontId="86" fillId="0" borderId="15" xfId="111" applyNumberFormat="1" applyFont="1" applyBorder="1" applyAlignment="1">
      <alignment horizontal="center" vertical="center"/>
    </xf>
    <xf numFmtId="0" fontId="26" fillId="0" borderId="27" xfId="115" applyFont="1" applyBorder="1" applyAlignment="1">
      <alignment horizontal="center" vertical="center"/>
    </xf>
    <xf numFmtId="4" fontId="26" fillId="0" borderId="48" xfId="51" applyNumberFormat="1" applyFont="1" applyBorder="1" applyAlignment="1">
      <alignment vertical="center"/>
    </xf>
    <xf numFmtId="4" fontId="26" fillId="0" borderId="48" xfId="51" applyNumberFormat="1" applyFont="1" applyBorder="1" applyAlignment="1">
      <alignment horizontal="right" vertical="center"/>
    </xf>
    <xf numFmtId="4" fontId="24" fillId="0" borderId="49" xfId="51" applyNumberFormat="1" applyFont="1" applyBorder="1" applyAlignment="1">
      <alignment horizontal="right" vertical="center"/>
    </xf>
    <xf numFmtId="4" fontId="24" fillId="0" borderId="42" xfId="51" applyNumberFormat="1" applyFont="1" applyBorder="1" applyAlignment="1">
      <alignment horizontal="right" vertical="center"/>
    </xf>
    <xf numFmtId="4" fontId="24" fillId="0" borderId="25" xfId="51" applyNumberFormat="1" applyFont="1" applyBorder="1" applyAlignment="1">
      <alignment vertical="center"/>
    </xf>
    <xf numFmtId="4" fontId="24" fillId="0" borderId="34" xfId="51" applyNumberFormat="1" applyFont="1" applyBorder="1" applyAlignment="1">
      <alignment vertical="center"/>
    </xf>
    <xf numFmtId="16" fontId="30" fillId="0" borderId="77" xfId="115" applyNumberFormat="1" applyFont="1" applyBorder="1" applyAlignment="1">
      <alignment vertical="center"/>
    </xf>
    <xf numFmtId="49" fontId="30" fillId="0" borderId="104" xfId="115" applyNumberFormat="1" applyFont="1" applyBorder="1" applyAlignment="1">
      <alignment horizontal="center" vertical="center"/>
    </xf>
    <xf numFmtId="4" fontId="30" fillId="0" borderId="80" xfId="115" applyNumberFormat="1" applyFont="1" applyBorder="1" applyAlignment="1">
      <alignment vertical="center"/>
    </xf>
    <xf numFmtId="10" fontId="30" fillId="0" borderId="41" xfId="115" applyNumberFormat="1" applyFont="1" applyBorder="1" applyAlignment="1">
      <alignment vertical="center"/>
    </xf>
    <xf numFmtId="4" fontId="23" fillId="0" borderId="0" xfId="115" applyNumberFormat="1" applyAlignment="1">
      <alignment horizontal="right"/>
    </xf>
    <xf numFmtId="4" fontId="30" fillId="0" borderId="0" xfId="115" applyNumberFormat="1" applyFont="1" applyAlignment="1">
      <alignment horizontal="right" vertical="center"/>
    </xf>
    <xf numFmtId="4" fontId="30" fillId="0" borderId="0" xfId="115" applyNumberFormat="1" applyFont="1" applyAlignment="1">
      <alignment horizontal="center"/>
    </xf>
    <xf numFmtId="4" fontId="30" fillId="0" borderId="0" xfId="115" applyNumberFormat="1" applyFont="1" applyAlignment="1">
      <alignment horizontal="right"/>
    </xf>
    <xf numFmtId="4" fontId="23" fillId="0" borderId="0" xfId="115" applyNumberFormat="1" applyAlignment="1">
      <alignment horizontal="right" vertical="center"/>
    </xf>
    <xf numFmtId="4" fontId="26" fillId="0" borderId="0" xfId="115" applyNumberFormat="1" applyFont="1" applyAlignment="1">
      <alignment vertical="center"/>
    </xf>
    <xf numFmtId="2" fontId="30" fillId="0" borderId="0" xfId="115" applyNumberFormat="1" applyFont="1" applyAlignment="1">
      <alignment vertical="center"/>
    </xf>
    <xf numFmtId="0" fontId="95" fillId="0" borderId="0" xfId="115" applyFont="1" applyAlignment="1">
      <alignment vertical="center"/>
    </xf>
    <xf numFmtId="4" fontId="30" fillId="49" borderId="65" xfId="115" applyNumberFormat="1" applyFont="1" applyFill="1" applyBorder="1" applyAlignment="1">
      <alignment horizontal="right" vertical="center"/>
    </xf>
    <xf numFmtId="4" fontId="30" fillId="49" borderId="66" xfId="115" applyNumberFormat="1" applyFont="1" applyFill="1" applyBorder="1" applyAlignment="1">
      <alignment horizontal="right" vertical="center"/>
    </xf>
    <xf numFmtId="4" fontId="30" fillId="49" borderId="39" xfId="115" applyNumberFormat="1" applyFont="1" applyFill="1" applyBorder="1" applyAlignment="1">
      <alignment horizontal="right" vertical="center"/>
    </xf>
    <xf numFmtId="0" fontId="30" fillId="49" borderId="65" xfId="115" applyFont="1" applyFill="1" applyBorder="1" applyAlignment="1">
      <alignment vertical="center"/>
    </xf>
    <xf numFmtId="0" fontId="30" fillId="49" borderId="78" xfId="115" applyFont="1" applyFill="1" applyBorder="1" applyAlignment="1">
      <alignment vertical="center"/>
    </xf>
    <xf numFmtId="4" fontId="30" fillId="49" borderId="25" xfId="115" applyNumberFormat="1" applyFont="1" applyFill="1" applyBorder="1" applyAlignment="1">
      <alignment horizontal="right" vertical="center"/>
    </xf>
    <xf numFmtId="0" fontId="103" fillId="0" borderId="14" xfId="114" applyFont="1" applyBorder="1" applyAlignment="1">
      <alignment horizontal="right" vertical="center"/>
    </xf>
    <xf numFmtId="4" fontId="31" fillId="0" borderId="14" xfId="114" applyNumberFormat="1" applyFont="1" applyBorder="1" applyAlignment="1">
      <alignment horizontal="center" vertical="center"/>
    </xf>
    <xf numFmtId="4" fontId="103" fillId="0" borderId="25" xfId="114" applyNumberFormat="1" applyFont="1" applyBorder="1" applyAlignment="1">
      <alignment horizontal="right" vertical="center"/>
    </xf>
    <xf numFmtId="0" fontId="31" fillId="0" borderId="25" xfId="114" applyFont="1" applyBorder="1" applyAlignment="1">
      <alignment horizontal="center" vertical="center"/>
    </xf>
    <xf numFmtId="4" fontId="31" fillId="0" borderId="39" xfId="114" applyNumberFormat="1" applyFont="1" applyBorder="1" applyAlignment="1">
      <alignment horizontal="right" vertical="center"/>
    </xf>
    <xf numFmtId="0" fontId="136" fillId="0" borderId="0" xfId="0" applyFont="1"/>
    <xf numFmtId="49" fontId="30" fillId="0" borderId="18" xfId="116" applyNumberFormat="1" applyFont="1" applyBorder="1" applyAlignment="1">
      <alignment horizontal="right" vertical="center"/>
    </xf>
    <xf numFmtId="0" fontId="87" fillId="15" borderId="57" xfId="116" applyFont="1" applyFill="1" applyBorder="1" applyAlignment="1">
      <alignment vertical="center" wrapText="1"/>
    </xf>
    <xf numFmtId="4" fontId="87" fillId="0" borderId="32" xfId="116" applyNumberFormat="1" applyFont="1" applyBorder="1" applyAlignment="1">
      <alignment vertical="center"/>
    </xf>
    <xf numFmtId="49" fontId="30" fillId="0" borderId="29" xfId="116" applyNumberFormat="1" applyFont="1" applyBorder="1" applyAlignment="1">
      <alignment horizontal="right" vertical="center"/>
    </xf>
    <xf numFmtId="49" fontId="89" fillId="0" borderId="29" xfId="116" applyNumberFormat="1" applyFont="1" applyBorder="1" applyAlignment="1">
      <alignment horizontal="right" vertical="center"/>
    </xf>
    <xf numFmtId="49" fontId="89" fillId="0" borderId="52" xfId="116" applyNumberFormat="1" applyFont="1" applyBorder="1" applyAlignment="1">
      <alignment horizontal="right" vertical="center"/>
    </xf>
    <xf numFmtId="49" fontId="89" fillId="0" borderId="58" xfId="116" applyNumberFormat="1" applyFont="1" applyBorder="1" applyAlignment="1">
      <alignment horizontal="right" vertical="center"/>
    </xf>
    <xf numFmtId="49" fontId="30" fillId="0" borderId="58" xfId="116" applyNumberFormat="1" applyFont="1" applyBorder="1" applyAlignment="1">
      <alignment horizontal="right" vertical="center"/>
    </xf>
    <xf numFmtId="0" fontId="24" fillId="0" borderId="0" xfId="51" applyFont="1" applyAlignment="1">
      <alignment horizontal="right" vertical="center"/>
    </xf>
    <xf numFmtId="0" fontId="2" fillId="0" borderId="0" xfId="859" applyAlignment="1">
      <alignment horizontal="right" vertical="center"/>
    </xf>
    <xf numFmtId="0" fontId="127" fillId="0" borderId="0" xfId="0" applyFont="1"/>
    <xf numFmtId="0" fontId="127" fillId="0" borderId="0" xfId="0" applyFont="1" applyAlignment="1">
      <alignment wrapText="1"/>
    </xf>
    <xf numFmtId="49" fontId="63" fillId="0" borderId="0" xfId="0" applyNumberFormat="1" applyFont="1"/>
    <xf numFmtId="49" fontId="127" fillId="0" borderId="0" xfId="0" applyNumberFormat="1" applyFont="1"/>
    <xf numFmtId="0" fontId="127" fillId="0" borderId="0" xfId="0" applyFont="1" applyAlignment="1">
      <alignment horizontal="left"/>
    </xf>
    <xf numFmtId="0" fontId="127" fillId="0" borderId="0" xfId="0" applyFont="1" applyAlignment="1">
      <alignment horizontal="left" vertical="center" wrapText="1" indent="1"/>
    </xf>
    <xf numFmtId="49" fontId="127" fillId="0" borderId="0" xfId="0" applyNumberFormat="1" applyFont="1" applyAlignment="1">
      <alignment horizontal="left" vertical="center" wrapText="1" indent="1"/>
    </xf>
    <xf numFmtId="0" fontId="63" fillId="0" borderId="0" xfId="0" applyFont="1" applyAlignment="1">
      <alignment horizontal="left"/>
    </xf>
    <xf numFmtId="4" fontId="30" fillId="0" borderId="63" xfId="115" applyNumberFormat="1" applyFont="1" applyBorder="1" applyAlignment="1">
      <alignment horizontal="right" vertical="center"/>
    </xf>
    <xf numFmtId="0" fontId="86" fillId="0" borderId="15" xfId="115" applyFont="1" applyBorder="1" applyAlignment="1">
      <alignment horizontal="center" vertical="center"/>
    </xf>
    <xf numFmtId="0" fontId="86" fillId="0" borderId="14" xfId="115" applyFont="1" applyBorder="1" applyAlignment="1">
      <alignment horizontal="center" vertical="center"/>
    </xf>
    <xf numFmtId="4" fontId="128" fillId="0" borderId="0" xfId="115" applyNumberFormat="1" applyFont="1" applyAlignment="1">
      <alignment horizontal="center"/>
    </xf>
    <xf numFmtId="0" fontId="26" fillId="0" borderId="56" xfId="115" applyFont="1" applyBorder="1" applyAlignment="1">
      <alignment horizontal="center" vertical="center" textRotation="90" wrapText="1"/>
    </xf>
    <xf numFmtId="0" fontId="26" fillId="0" borderId="50" xfId="115" applyFont="1" applyBorder="1" applyAlignment="1">
      <alignment horizontal="center" vertical="center" textRotation="90" wrapText="1"/>
    </xf>
    <xf numFmtId="0" fontId="26" fillId="0" borderId="77" xfId="115" applyFont="1" applyBorder="1" applyAlignment="1">
      <alignment horizontal="center" vertical="center" textRotation="90" wrapText="1"/>
    </xf>
    <xf numFmtId="0" fontId="35" fillId="0" borderId="13" xfId="115" applyFont="1" applyBorder="1" applyAlignment="1">
      <alignment horizontal="center" vertical="center" wrapText="1"/>
    </xf>
    <xf numFmtId="0" fontId="35" fillId="0" borderId="33" xfId="115" applyFont="1" applyBorder="1" applyAlignment="1">
      <alignment horizontal="center" vertical="center" wrapText="1"/>
    </xf>
    <xf numFmtId="0" fontId="35" fillId="0" borderId="25" xfId="115" applyFont="1" applyBorder="1" applyAlignment="1">
      <alignment horizontal="center" vertical="center" wrapText="1"/>
    </xf>
    <xf numFmtId="0" fontId="28" fillId="0" borderId="57" xfId="115" applyFont="1" applyBorder="1" applyAlignment="1">
      <alignment horizontal="center" vertical="center" wrapText="1"/>
    </xf>
    <xf numFmtId="0" fontId="28" fillId="0" borderId="16" xfId="115" applyFont="1" applyBorder="1" applyAlignment="1">
      <alignment horizontal="center" vertical="center" wrapText="1"/>
    </xf>
    <xf numFmtId="0" fontId="28" fillId="0" borderId="70" xfId="115" applyFont="1" applyBorder="1" applyAlignment="1">
      <alignment horizontal="center" vertical="center" wrapText="1"/>
    </xf>
    <xf numFmtId="0" fontId="26" fillId="0" borderId="53" xfId="115" applyFont="1" applyBorder="1" applyAlignment="1">
      <alignment horizontal="center" vertical="center" wrapText="1"/>
    </xf>
    <xf numFmtId="0" fontId="26" fillId="0" borderId="63" xfId="115" applyFont="1" applyBorder="1" applyAlignment="1">
      <alignment horizontal="center" vertical="center" wrapText="1"/>
    </xf>
    <xf numFmtId="0" fontId="26" fillId="0" borderId="80" xfId="115" applyFont="1" applyBorder="1" applyAlignment="1">
      <alignment horizontal="center" vertical="center" wrapText="1"/>
    </xf>
    <xf numFmtId="0" fontId="26" fillId="0" borderId="31" xfId="115" applyFont="1" applyBorder="1" applyAlignment="1">
      <alignment horizontal="center" wrapText="1"/>
    </xf>
    <xf numFmtId="0" fontId="26" fillId="0" borderId="14" xfId="115" applyFont="1" applyBorder="1" applyAlignment="1">
      <alignment horizontal="center" wrapText="1"/>
    </xf>
    <xf numFmtId="0" fontId="26" fillId="0" borderId="17" xfId="115" applyFont="1" applyBorder="1" applyAlignment="1">
      <alignment horizontal="center" wrapText="1"/>
    </xf>
    <xf numFmtId="0" fontId="26" fillId="0" borderId="32" xfId="115" applyFont="1" applyBorder="1" applyAlignment="1">
      <alignment horizontal="center" wrapText="1"/>
    </xf>
    <xf numFmtId="0" fontId="26" fillId="0" borderId="14" xfId="115" applyFont="1" applyBorder="1" applyAlignment="1">
      <alignment horizontal="center" vertical="center" wrapText="1"/>
    </xf>
    <xf numFmtId="0" fontId="26" fillId="0" borderId="17" xfId="115" applyFont="1" applyBorder="1" applyAlignment="1">
      <alignment horizontal="center" vertical="center" wrapText="1"/>
    </xf>
    <xf numFmtId="0" fontId="26" fillId="0" borderId="37" xfId="115" applyFont="1" applyBorder="1" applyAlignment="1">
      <alignment horizontal="center" vertical="center" wrapText="1"/>
    </xf>
    <xf numFmtId="0" fontId="26" fillId="0" borderId="41" xfId="115" applyFont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9" fontId="63" fillId="0" borderId="0" xfId="0" applyNumberFormat="1" applyFont="1" applyAlignment="1">
      <alignment horizontal="center"/>
    </xf>
    <xf numFmtId="0" fontId="86" fillId="0" borderId="0" xfId="51" applyFont="1" applyAlignment="1">
      <alignment horizontal="justify" vertical="top" wrapText="1"/>
    </xf>
    <xf numFmtId="0" fontId="67" fillId="0" borderId="0" xfId="51" applyFont="1" applyAlignment="1">
      <alignment horizontal="center" vertical="center"/>
    </xf>
    <xf numFmtId="0" fontId="24" fillId="0" borderId="16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9" fillId="0" borderId="60" xfId="51" applyFont="1" applyBorder="1" applyAlignment="1">
      <alignment horizontal="left" vertical="center" wrapText="1"/>
    </xf>
    <xf numFmtId="0" fontId="29" fillId="0" borderId="43" xfId="51" applyFont="1" applyBorder="1" applyAlignment="1">
      <alignment horizontal="left" vertical="center" wrapText="1"/>
    </xf>
    <xf numFmtId="4" fontId="24" fillId="0" borderId="13" xfId="50" applyNumberFormat="1" applyFont="1" applyBorder="1" applyAlignment="1">
      <alignment horizontal="right" vertical="center"/>
    </xf>
    <xf numFmtId="4" fontId="24" fillId="0" borderId="15" xfId="50" applyNumberFormat="1" applyFont="1" applyBorder="1" applyAlignment="1">
      <alignment horizontal="right" vertical="center"/>
    </xf>
    <xf numFmtId="4" fontId="24" fillId="0" borderId="13" xfId="51" applyNumberFormat="1" applyFont="1" applyBorder="1" applyAlignment="1">
      <alignment horizontal="right" vertical="center"/>
    </xf>
    <xf numFmtId="4" fontId="24" fillId="0" borderId="15" xfId="51" applyNumberFormat="1" applyFont="1" applyBorder="1" applyAlignment="1">
      <alignment horizontal="right" vertical="center"/>
    </xf>
    <xf numFmtId="4" fontId="24" fillId="0" borderId="19" xfId="51" applyNumberFormat="1" applyFont="1" applyBorder="1" applyAlignment="1">
      <alignment horizontal="center" vertical="center"/>
    </xf>
    <xf numFmtId="4" fontId="24" fillId="0" borderId="36" xfId="51" applyNumberFormat="1" applyFont="1" applyBorder="1" applyAlignment="1">
      <alignment horizontal="center" vertical="center"/>
    </xf>
    <xf numFmtId="0" fontId="29" fillId="0" borderId="16" xfId="51" applyFont="1" applyBorder="1" applyAlignment="1">
      <alignment horizontal="left" vertical="center" wrapText="1"/>
    </xf>
    <xf numFmtId="0" fontId="29" fillId="0" borderId="45" xfId="51" applyFont="1" applyBorder="1" applyAlignment="1">
      <alignment horizontal="left" vertical="center" wrapText="1"/>
    </xf>
    <xf numFmtId="0" fontId="24" fillId="0" borderId="16" xfId="51" applyFont="1" applyBorder="1" applyAlignment="1">
      <alignment horizontal="left" vertical="center" wrapText="1"/>
    </xf>
    <xf numFmtId="0" fontId="24" fillId="0" borderId="45" xfId="51" applyFont="1" applyBorder="1" applyAlignment="1">
      <alignment horizontal="left" vertical="center" wrapText="1"/>
    </xf>
    <xf numFmtId="0" fontId="118" fillId="0" borderId="0" xfId="51" applyFont="1" applyAlignment="1">
      <alignment horizontal="center"/>
    </xf>
    <xf numFmtId="0" fontId="28" fillId="0" borderId="0" xfId="49" applyFont="1" applyAlignment="1">
      <alignment horizontal="center" vertical="center" wrapText="1"/>
    </xf>
    <xf numFmtId="0" fontId="86" fillId="0" borderId="0" xfId="49" applyFont="1" applyAlignment="1">
      <alignment horizontal="justify" vertical="top" wrapText="1"/>
    </xf>
    <xf numFmtId="0" fontId="29" fillId="0" borderId="0" xfId="43" applyFont="1" applyAlignment="1">
      <alignment horizontal="center"/>
    </xf>
    <xf numFmtId="0" fontId="25" fillId="0" borderId="27" xfId="43" applyFont="1" applyBorder="1" applyAlignment="1">
      <alignment horizontal="left"/>
    </xf>
    <xf numFmtId="0" fontId="25" fillId="0" borderId="51" xfId="43" applyFont="1" applyBorder="1" applyAlignment="1">
      <alignment horizontal="left"/>
    </xf>
    <xf numFmtId="0" fontId="67" fillId="0" borderId="0" xfId="43" applyFont="1" applyAlignment="1">
      <alignment horizontal="center"/>
    </xf>
    <xf numFmtId="0" fontId="25" fillId="0" borderId="27" xfId="43" applyFont="1" applyBorder="1" applyAlignment="1">
      <alignment horizontal="left" vertical="center"/>
    </xf>
    <xf numFmtId="0" fontId="25" fillId="0" borderId="51" xfId="43" applyFont="1" applyBorder="1" applyAlignment="1">
      <alignment horizontal="left" vertical="center"/>
    </xf>
    <xf numFmtId="49" fontId="24" fillId="0" borderId="79" xfId="43" applyNumberFormat="1" applyFont="1" applyBorder="1" applyAlignment="1">
      <alignment horizontal="justify" vertical="center" wrapText="1"/>
    </xf>
    <xf numFmtId="49" fontId="24" fillId="0" borderId="0" xfId="43" applyNumberFormat="1" applyFont="1" applyAlignment="1">
      <alignment horizontal="justify" vertical="center" wrapText="1"/>
    </xf>
    <xf numFmtId="49" fontId="29" fillId="0" borderId="0" xfId="43" applyNumberFormat="1" applyFont="1" applyAlignment="1">
      <alignment horizontal="right"/>
    </xf>
    <xf numFmtId="0" fontId="28" fillId="0" borderId="0" xfId="43" applyFont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" fontId="24" fillId="0" borderId="26" xfId="111" applyNumberFormat="1" applyFont="1" applyBorder="1" applyAlignment="1">
      <alignment horizontal="center" vertical="center" wrapText="1"/>
    </xf>
    <xf numFmtId="4" fontId="24" fillId="0" borderId="86" xfId="111" applyNumberFormat="1" applyFont="1" applyBorder="1" applyAlignment="1">
      <alignment horizontal="center" vertical="center" wrapText="1"/>
    </xf>
    <xf numFmtId="4" fontId="24" fillId="0" borderId="64" xfId="111" applyNumberFormat="1" applyFont="1" applyBorder="1" applyAlignment="1">
      <alignment horizontal="center" vertical="center" wrapText="1"/>
    </xf>
    <xf numFmtId="4" fontId="24" fillId="0" borderId="74" xfId="111" applyNumberFormat="1" applyFont="1" applyBorder="1" applyAlignment="1">
      <alignment horizontal="center" vertical="center" wrapText="1"/>
    </xf>
    <xf numFmtId="4" fontId="24" fillId="0" borderId="66" xfId="111" applyNumberFormat="1" applyFont="1" applyBorder="1" applyAlignment="1">
      <alignment horizontal="center" vertical="center" wrapText="1"/>
    </xf>
    <xf numFmtId="4" fontId="24" fillId="0" borderId="28" xfId="111" applyNumberFormat="1" applyFont="1" applyBorder="1" applyAlignment="1">
      <alignment horizontal="center" vertical="center" wrapText="1"/>
    </xf>
    <xf numFmtId="0" fontId="25" fillId="0" borderId="25" xfId="43" applyFont="1" applyBorder="1" applyAlignment="1">
      <alignment horizontal="left"/>
    </xf>
    <xf numFmtId="0" fontId="64" fillId="0" borderId="31" xfId="43" applyFont="1" applyBorder="1" applyAlignment="1">
      <alignment horizontal="center" wrapText="1"/>
    </xf>
    <xf numFmtId="0" fontId="64" fillId="0" borderId="32" xfId="43" applyFont="1" applyBorder="1" applyAlignment="1">
      <alignment horizontal="center" wrapText="1"/>
    </xf>
    <xf numFmtId="0" fontId="64" fillId="0" borderId="14" xfId="43" applyFont="1" applyBorder="1" applyAlignment="1">
      <alignment horizontal="center" wrapText="1"/>
    </xf>
    <xf numFmtId="0" fontId="64" fillId="0" borderId="37" xfId="43" applyFont="1" applyBorder="1" applyAlignment="1">
      <alignment horizontal="center" wrapText="1"/>
    </xf>
    <xf numFmtId="0" fontId="64" fillId="0" borderId="17" xfId="43" applyFont="1" applyBorder="1" applyAlignment="1">
      <alignment horizontal="center" wrapText="1"/>
    </xf>
    <xf numFmtId="0" fontId="64" fillId="0" borderId="41" xfId="43" applyFont="1" applyBorder="1" applyAlignment="1">
      <alignment horizontal="center" wrapText="1"/>
    </xf>
    <xf numFmtId="0" fontId="29" fillId="0" borderId="0" xfId="111" applyFont="1" applyAlignment="1">
      <alignment horizontal="center" vertical="center"/>
    </xf>
    <xf numFmtId="4" fontId="64" fillId="0" borderId="26" xfId="111" applyNumberFormat="1" applyFont="1" applyBorder="1" applyAlignment="1">
      <alignment horizontal="center" vertical="center" wrapText="1"/>
    </xf>
    <xf numFmtId="4" fontId="64" fillId="0" borderId="86" xfId="111" applyNumberFormat="1" applyFont="1" applyBorder="1" applyAlignment="1">
      <alignment horizontal="center" vertical="center" wrapText="1"/>
    </xf>
    <xf numFmtId="4" fontId="64" fillId="0" borderId="64" xfId="111" applyNumberFormat="1" applyFont="1" applyBorder="1" applyAlignment="1">
      <alignment horizontal="center" vertical="center" wrapText="1"/>
    </xf>
    <xf numFmtId="4" fontId="64" fillId="0" borderId="74" xfId="111" applyNumberFormat="1" applyFont="1" applyBorder="1" applyAlignment="1">
      <alignment horizontal="center" vertical="center" wrapText="1"/>
    </xf>
    <xf numFmtId="4" fontId="64" fillId="0" borderId="66" xfId="111" applyNumberFormat="1" applyFont="1" applyBorder="1" applyAlignment="1">
      <alignment horizontal="center" vertical="center" wrapText="1"/>
    </xf>
    <xf numFmtId="4" fontId="64" fillId="0" borderId="28" xfId="111" applyNumberFormat="1" applyFont="1" applyBorder="1" applyAlignment="1">
      <alignment horizontal="center" vertical="center" wrapText="1"/>
    </xf>
    <xf numFmtId="0" fontId="25" fillId="0" borderId="10" xfId="111" applyFont="1" applyBorder="1" applyAlignment="1">
      <alignment horizontal="left" vertical="center"/>
    </xf>
    <xf numFmtId="0" fontId="25" fillId="0" borderId="27" xfId="111" applyFont="1" applyBorder="1" applyAlignment="1">
      <alignment horizontal="left" vertical="center"/>
    </xf>
    <xf numFmtId="0" fontId="28" fillId="0" borderId="0" xfId="111" applyFont="1" applyAlignment="1">
      <alignment horizontal="center" vertical="center"/>
    </xf>
    <xf numFmtId="0" fontId="28" fillId="0" borderId="0" xfId="111" applyFont="1" applyAlignment="1">
      <alignment horizontal="center" vertical="center" wrapText="1"/>
    </xf>
    <xf numFmtId="49" fontId="29" fillId="0" borderId="0" xfId="111" applyNumberFormat="1" applyFont="1" applyAlignment="1">
      <alignment horizontal="right"/>
    </xf>
    <xf numFmtId="0" fontId="24" fillId="0" borderId="26" xfId="111" applyFont="1" applyBorder="1" applyAlignment="1">
      <alignment horizontal="center" vertical="center" wrapText="1"/>
    </xf>
    <xf numFmtId="0" fontId="24" fillId="0" borderId="86" xfId="111" applyFont="1" applyBorder="1" applyAlignment="1">
      <alignment horizontal="center" vertical="center" wrapText="1"/>
    </xf>
    <xf numFmtId="0" fontId="24" fillId="0" borderId="64" xfId="111" applyFont="1" applyBorder="1" applyAlignment="1">
      <alignment horizontal="center" vertical="center" wrapText="1"/>
    </xf>
    <xf numFmtId="0" fontId="24" fillId="0" borderId="74" xfId="111" applyFont="1" applyBorder="1" applyAlignment="1">
      <alignment horizontal="center" vertical="center" wrapText="1"/>
    </xf>
    <xf numFmtId="0" fontId="24" fillId="0" borderId="66" xfId="111" applyFont="1" applyBorder="1" applyAlignment="1">
      <alignment horizontal="center" vertical="center" wrapText="1"/>
    </xf>
    <xf numFmtId="0" fontId="24" fillId="0" borderId="28" xfId="111" applyFont="1" applyBorder="1" applyAlignment="1">
      <alignment horizontal="center" vertical="center" wrapText="1"/>
    </xf>
    <xf numFmtId="49" fontId="29" fillId="0" borderId="0" xfId="111" applyNumberFormat="1" applyFont="1" applyAlignment="1">
      <alignment horizontal="right" vertical="center"/>
    </xf>
    <xf numFmtId="0" fontId="25" fillId="0" borderId="25" xfId="111" applyFont="1" applyBorder="1" applyAlignment="1">
      <alignment horizontal="left" vertical="center"/>
    </xf>
    <xf numFmtId="0" fontId="25" fillId="0" borderId="66" xfId="111" applyFont="1" applyBorder="1" applyAlignment="1">
      <alignment horizontal="left" vertical="center"/>
    </xf>
    <xf numFmtId="0" fontId="64" fillId="0" borderId="26" xfId="111" applyFont="1" applyBorder="1" applyAlignment="1">
      <alignment horizontal="center" vertical="center" wrapText="1"/>
    </xf>
    <xf numFmtId="0" fontId="64" fillId="0" borderId="86" xfId="111" applyFont="1" applyBorder="1" applyAlignment="1">
      <alignment horizontal="center" vertical="center" wrapText="1"/>
    </xf>
    <xf numFmtId="0" fontId="64" fillId="0" borderId="64" xfId="111" applyFont="1" applyBorder="1" applyAlignment="1">
      <alignment horizontal="center" vertical="center" wrapText="1"/>
    </xf>
    <xf numFmtId="0" fontId="64" fillId="0" borderId="74" xfId="111" applyFont="1" applyBorder="1" applyAlignment="1">
      <alignment horizontal="center" vertical="center" wrapText="1"/>
    </xf>
    <xf numFmtId="0" fontId="64" fillId="0" borderId="66" xfId="111" applyFont="1" applyBorder="1" applyAlignment="1">
      <alignment horizontal="center" vertical="center" wrapText="1"/>
    </xf>
    <xf numFmtId="0" fontId="64" fillId="0" borderId="28" xfId="111" applyFont="1" applyBorder="1" applyAlignment="1">
      <alignment horizontal="center" vertical="center" wrapText="1"/>
    </xf>
    <xf numFmtId="0" fontId="64" fillId="0" borderId="31" xfId="111" applyFont="1" applyBorder="1" applyAlignment="1">
      <alignment horizontal="center" vertical="center" wrapText="1"/>
    </xf>
    <xf numFmtId="0" fontId="64" fillId="0" borderId="32" xfId="111" applyFont="1" applyBorder="1" applyAlignment="1">
      <alignment horizontal="center" vertical="center" wrapText="1"/>
    </xf>
    <xf numFmtId="0" fontId="64" fillId="0" borderId="14" xfId="111" applyFont="1" applyBorder="1" applyAlignment="1">
      <alignment horizontal="center" vertical="center" wrapText="1"/>
    </xf>
    <xf numFmtId="0" fontId="64" fillId="0" borderId="37" xfId="111" applyFont="1" applyBorder="1" applyAlignment="1">
      <alignment horizontal="center" vertical="center" wrapText="1"/>
    </xf>
    <xf numFmtId="0" fontId="64" fillId="0" borderId="17" xfId="111" applyFont="1" applyBorder="1" applyAlignment="1">
      <alignment horizontal="center" vertical="center" wrapText="1"/>
    </xf>
    <xf numFmtId="0" fontId="64" fillId="0" borderId="41" xfId="111" applyFont="1" applyBorder="1" applyAlignment="1">
      <alignment horizontal="center" vertical="center" wrapText="1"/>
    </xf>
    <xf numFmtId="0" fontId="25" fillId="0" borderId="66" xfId="43" applyFont="1" applyBorder="1" applyAlignment="1">
      <alignment horizontal="left"/>
    </xf>
    <xf numFmtId="0" fontId="25" fillId="0" borderId="78" xfId="43" applyFont="1" applyBorder="1" applyAlignment="1">
      <alignment horizontal="left"/>
    </xf>
    <xf numFmtId="0" fontId="64" fillId="0" borderId="79" xfId="43" applyFont="1" applyBorder="1" applyAlignment="1">
      <alignment horizontal="center" vertical="center" wrapText="1"/>
    </xf>
    <xf numFmtId="0" fontId="64" fillId="0" borderId="86" xfId="43" applyFont="1" applyBorder="1" applyAlignment="1">
      <alignment horizontal="center" vertical="center" wrapText="1"/>
    </xf>
    <xf numFmtId="0" fontId="64" fillId="0" borderId="0" xfId="43" applyFont="1" applyAlignment="1">
      <alignment horizontal="center" vertical="center" wrapText="1"/>
    </xf>
    <xf numFmtId="0" fontId="64" fillId="0" borderId="74" xfId="43" applyFont="1" applyBorder="1" applyAlignment="1">
      <alignment horizontal="center" vertical="center" wrapText="1"/>
    </xf>
    <xf numFmtId="0" fontId="64" fillId="0" borderId="65" xfId="43" applyFont="1" applyBorder="1" applyAlignment="1">
      <alignment horizontal="center" vertical="center" wrapText="1"/>
    </xf>
    <xf numFmtId="0" fontId="64" fillId="0" borderId="28" xfId="43" applyFont="1" applyBorder="1" applyAlignment="1">
      <alignment horizontal="center" vertical="center" wrapText="1"/>
    </xf>
    <xf numFmtId="0" fontId="24" fillId="0" borderId="31" xfId="111" applyFont="1" applyBorder="1" applyAlignment="1">
      <alignment horizontal="center" vertical="center" wrapText="1"/>
    </xf>
    <xf numFmtId="0" fontId="24" fillId="0" borderId="32" xfId="111" applyFont="1" applyBorder="1" applyAlignment="1">
      <alignment horizontal="center" vertical="center" wrapText="1"/>
    </xf>
    <xf numFmtId="0" fontId="24" fillId="0" borderId="14" xfId="111" applyFont="1" applyBorder="1" applyAlignment="1">
      <alignment horizontal="center" vertical="center" wrapText="1"/>
    </xf>
    <xf numFmtId="0" fontId="24" fillId="0" borderId="37" xfId="111" applyFont="1" applyBorder="1" applyAlignment="1">
      <alignment horizontal="center" vertical="center" wrapText="1"/>
    </xf>
    <xf numFmtId="0" fontId="24" fillId="0" borderId="17" xfId="111" applyFont="1" applyBorder="1" applyAlignment="1">
      <alignment horizontal="center" vertical="center" wrapText="1"/>
    </xf>
    <xf numFmtId="0" fontId="24" fillId="0" borderId="41" xfId="111" applyFont="1" applyBorder="1" applyAlignment="1">
      <alignment horizontal="center" vertical="center" wrapText="1"/>
    </xf>
    <xf numFmtId="0" fontId="67" fillId="0" borderId="0" xfId="51" applyFont="1" applyAlignment="1">
      <alignment horizontal="center" vertical="center" wrapText="1"/>
    </xf>
    <xf numFmtId="0" fontId="91" fillId="0" borderId="0" xfId="115" applyFont="1" applyAlignment="1">
      <alignment horizontal="left" vertical="top" wrapText="1"/>
    </xf>
    <xf numFmtId="0" fontId="24" fillId="0" borderId="13" xfId="115" applyFont="1" applyBorder="1" applyAlignment="1">
      <alignment horizontal="center" vertical="center" wrapText="1"/>
    </xf>
    <xf numFmtId="0" fontId="24" fillId="0" borderId="33" xfId="115" applyFont="1" applyBorder="1" applyAlignment="1">
      <alignment horizontal="center" vertical="center" wrapText="1"/>
    </xf>
    <xf numFmtId="0" fontId="24" fillId="0" borderId="25" xfId="115" applyFont="1" applyBorder="1" applyAlignment="1">
      <alignment horizontal="center" vertical="center" wrapText="1"/>
    </xf>
    <xf numFmtId="0" fontId="26" fillId="0" borderId="31" xfId="115" applyFont="1" applyBorder="1" applyAlignment="1">
      <alignment horizontal="center" vertical="center" wrapText="1"/>
    </xf>
    <xf numFmtId="0" fontId="33" fillId="0" borderId="37" xfId="115" applyFont="1" applyBorder="1" applyAlignment="1">
      <alignment horizontal="center" vertical="center" wrapText="1"/>
    </xf>
    <xf numFmtId="0" fontId="33" fillId="0" borderId="41" xfId="115" applyFont="1" applyBorder="1" applyAlignment="1">
      <alignment horizontal="center" vertical="center" wrapText="1"/>
    </xf>
    <xf numFmtId="4" fontId="59" fillId="0" borderId="0" xfId="115" applyNumberFormat="1" applyFont="1" applyAlignment="1">
      <alignment horizontal="center" vertical="center"/>
    </xf>
    <xf numFmtId="0" fontId="26" fillId="0" borderId="76" xfId="115" applyFont="1" applyBorder="1" applyAlignment="1">
      <alignment horizontal="center" vertical="center" textRotation="90" wrapText="1"/>
    </xf>
    <xf numFmtId="0" fontId="28" fillId="0" borderId="62" xfId="115" applyFont="1" applyBorder="1" applyAlignment="1">
      <alignment horizontal="center" vertical="center" wrapText="1"/>
    </xf>
    <xf numFmtId="0" fontId="26" fillId="0" borderId="34" xfId="115" applyFont="1" applyBorder="1" applyAlignment="1">
      <alignment horizontal="center" vertical="center" wrapText="1"/>
    </xf>
    <xf numFmtId="0" fontId="26" fillId="0" borderId="99" xfId="115" applyFont="1" applyBorder="1" applyAlignment="1">
      <alignment horizontal="center" vertical="center" wrapText="1"/>
    </xf>
    <xf numFmtId="0" fontId="33" fillId="0" borderId="35" xfId="115" applyFont="1" applyBorder="1" applyAlignment="1">
      <alignment horizontal="center" vertical="center" wrapText="1"/>
    </xf>
    <xf numFmtId="0" fontId="23" fillId="0" borderId="0" xfId="40" applyFont="1" applyAlignment="1">
      <alignment horizontal="justify" vertical="center" wrapText="1"/>
    </xf>
    <xf numFmtId="0" fontId="29" fillId="0" borderId="0" xfId="40" applyFont="1" applyAlignment="1">
      <alignment horizontal="right" vertical="center"/>
    </xf>
    <xf numFmtId="0" fontId="32" fillId="0" borderId="0" xfId="40" applyFont="1" applyAlignment="1">
      <alignment horizontal="center" vertical="center"/>
    </xf>
    <xf numFmtId="0" fontId="28" fillId="0" borderId="0" xfId="40" applyFont="1" applyAlignment="1">
      <alignment horizontal="center" vertical="center"/>
    </xf>
    <xf numFmtId="0" fontId="28" fillId="0" borderId="0" xfId="115" applyFont="1" applyAlignment="1">
      <alignment horizontal="center" vertical="center"/>
    </xf>
    <xf numFmtId="49" fontId="29" fillId="0" borderId="0" xfId="115" applyNumberFormat="1" applyFont="1" applyAlignment="1">
      <alignment horizontal="right" vertical="center"/>
    </xf>
    <xf numFmtId="0" fontId="32" fillId="0" borderId="0" xfId="115" applyFont="1" applyAlignment="1">
      <alignment horizontal="center" vertical="center"/>
    </xf>
    <xf numFmtId="0" fontId="23" fillId="0" borderId="0" xfId="115" applyAlignment="1">
      <alignment horizontal="justify" vertical="center" wrapText="1"/>
    </xf>
    <xf numFmtId="4" fontId="25" fillId="48" borderId="27" xfId="115" applyNumberFormat="1" applyFont="1" applyFill="1" applyBorder="1" applyAlignment="1">
      <alignment horizontal="right" vertical="center"/>
    </xf>
    <xf numFmtId="4" fontId="25" fillId="48" borderId="51" xfId="115" applyNumberFormat="1" applyFont="1" applyFill="1" applyBorder="1" applyAlignment="1">
      <alignment horizontal="right" vertical="center"/>
    </xf>
    <xf numFmtId="4" fontId="86" fillId="0" borderId="44" xfId="204" applyNumberFormat="1" applyFont="1" applyBorder="1" applyAlignment="1">
      <alignment horizontal="right" vertical="center"/>
    </xf>
    <xf numFmtId="4" fontId="86" fillId="0" borderId="45" xfId="204" applyNumberFormat="1" applyFont="1" applyBorder="1" applyAlignment="1">
      <alignment horizontal="right" vertical="center"/>
    </xf>
    <xf numFmtId="4" fontId="86" fillId="0" borderId="46" xfId="204" applyNumberFormat="1" applyFont="1" applyBorder="1" applyAlignment="1">
      <alignment horizontal="right" vertical="center"/>
    </xf>
    <xf numFmtId="4" fontId="86" fillId="0" borderId="47" xfId="204" applyNumberFormat="1" applyFont="1" applyBorder="1" applyAlignment="1">
      <alignment horizontal="right" vertical="center"/>
    </xf>
    <xf numFmtId="4" fontId="25" fillId="0" borderId="48" xfId="115" applyNumberFormat="1" applyFont="1" applyBorder="1" applyAlignment="1">
      <alignment horizontal="right" vertical="center"/>
    </xf>
    <xf numFmtId="4" fontId="25" fillId="0" borderId="51" xfId="115" applyNumberFormat="1" applyFont="1" applyBorder="1" applyAlignment="1">
      <alignment horizontal="right" vertical="center"/>
    </xf>
    <xf numFmtId="166" fontId="26" fillId="0" borderId="27" xfId="115" applyNumberFormat="1" applyFont="1" applyBorder="1" applyAlignment="1">
      <alignment horizontal="center" vertical="center"/>
    </xf>
    <xf numFmtId="166" fontId="26" fillId="0" borderId="51" xfId="115" applyNumberFormat="1" applyFont="1" applyBorder="1" applyAlignment="1">
      <alignment horizontal="center" vertical="center"/>
    </xf>
    <xf numFmtId="4" fontId="86" fillId="0" borderId="49" xfId="204" applyNumberFormat="1" applyFont="1" applyBorder="1" applyAlignment="1">
      <alignment horizontal="right" vertical="center"/>
    </xf>
    <xf numFmtId="4" fontId="86" fillId="0" borderId="72" xfId="204" applyNumberFormat="1" applyFont="1" applyBorder="1" applyAlignment="1">
      <alignment horizontal="right" vertical="center"/>
    </xf>
    <xf numFmtId="0" fontId="26" fillId="0" borderId="48" xfId="40" applyFont="1" applyBorder="1" applyAlignment="1">
      <alignment horizontal="center" vertical="center"/>
    </xf>
    <xf numFmtId="0" fontId="26" fillId="0" borderId="51" xfId="40" applyFont="1" applyBorder="1" applyAlignment="1">
      <alignment horizontal="center" vertical="center"/>
    </xf>
    <xf numFmtId="4" fontId="30" fillId="0" borderId="49" xfId="115" applyNumberFormat="1" applyFont="1" applyBorder="1" applyAlignment="1">
      <alignment horizontal="right" vertical="center"/>
    </xf>
    <xf numFmtId="4" fontId="30" fillId="0" borderId="53" xfId="115" applyNumberFormat="1" applyFont="1" applyBorder="1" applyAlignment="1">
      <alignment horizontal="right" vertical="center"/>
    </xf>
    <xf numFmtId="4" fontId="30" fillId="0" borderId="44" xfId="115" applyNumberFormat="1" applyFont="1" applyBorder="1" applyAlignment="1">
      <alignment horizontal="right" vertical="center"/>
    </xf>
    <xf numFmtId="4" fontId="30" fillId="0" borderId="45" xfId="115" applyNumberFormat="1" applyFont="1" applyBorder="1" applyAlignment="1">
      <alignment horizontal="right" vertical="center"/>
    </xf>
    <xf numFmtId="4" fontId="30" fillId="0" borderId="42" xfId="115" applyNumberFormat="1" applyFont="1" applyBorder="1" applyAlignment="1">
      <alignment horizontal="right" vertical="center"/>
    </xf>
    <xf numFmtId="4" fontId="30" fillId="0" borderId="61" xfId="115" applyNumberFormat="1" applyFont="1" applyBorder="1" applyAlignment="1">
      <alignment horizontal="right" vertical="center"/>
    </xf>
    <xf numFmtId="4" fontId="30" fillId="0" borderId="44" xfId="115" applyNumberFormat="1" applyFont="1" applyBorder="1" applyAlignment="1">
      <alignment horizontal="center" vertical="center"/>
    </xf>
    <xf numFmtId="4" fontId="30" fillId="0" borderId="45" xfId="115" applyNumberFormat="1" applyFont="1" applyBorder="1" applyAlignment="1">
      <alignment horizontal="center" vertical="center"/>
    </xf>
    <xf numFmtId="0" fontId="29" fillId="0" borderId="0" xfId="115" applyFont="1" applyAlignment="1">
      <alignment horizontal="right" vertical="center"/>
    </xf>
    <xf numFmtId="0" fontId="27" fillId="0" borderId="0" xfId="40" applyAlignment="1">
      <alignment horizontal="justify" vertical="center" wrapText="1"/>
    </xf>
    <xf numFmtId="0" fontId="23" fillId="0" borderId="14" xfId="337" applyFont="1" applyBorder="1" applyAlignment="1">
      <alignment vertical="center" wrapText="1"/>
    </xf>
    <xf numFmtId="0" fontId="67" fillId="0" borderId="0" xfId="854" applyFont="1" applyAlignment="1">
      <alignment horizontal="center" vertical="center" wrapText="1"/>
    </xf>
    <xf numFmtId="0" fontId="25" fillId="0" borderId="0" xfId="48" applyFont="1" applyAlignment="1">
      <alignment horizontal="center" vertical="center" wrapText="1"/>
    </xf>
    <xf numFmtId="49" fontId="29" fillId="0" borderId="0" xfId="48" applyNumberFormat="1" applyFont="1" applyAlignment="1">
      <alignment horizontal="right"/>
    </xf>
    <xf numFmtId="0" fontId="23" fillId="0" borderId="16" xfId="337" applyFont="1" applyBorder="1" applyAlignment="1">
      <alignment horizontal="left" vertical="center" wrapText="1"/>
    </xf>
    <xf numFmtId="0" fontId="23" fillId="0" borderId="63" xfId="337" applyFont="1" applyBorder="1" applyAlignment="1">
      <alignment horizontal="left" vertical="center" wrapText="1"/>
    </xf>
    <xf numFmtId="0" fontId="23" fillId="0" borderId="16" xfId="337" applyFont="1" applyBorder="1" applyAlignment="1">
      <alignment vertical="center" wrapText="1"/>
    </xf>
    <xf numFmtId="0" fontId="23" fillId="0" borderId="63" xfId="337" applyFont="1" applyBorder="1" applyAlignment="1">
      <alignment vertical="center" wrapText="1"/>
    </xf>
    <xf numFmtId="0" fontId="23" fillId="0" borderId="14" xfId="337" applyFont="1" applyBorder="1" applyAlignment="1">
      <alignment horizontal="left" vertical="center" wrapText="1"/>
    </xf>
    <xf numFmtId="0" fontId="23" fillId="0" borderId="14" xfId="337" applyFont="1" applyBorder="1" applyAlignment="1">
      <alignment vertical="center"/>
    </xf>
    <xf numFmtId="0" fontId="23" fillId="0" borderId="81" xfId="337" applyFont="1" applyBorder="1" applyAlignment="1">
      <alignment horizontal="left" vertical="center" wrapText="1"/>
    </xf>
    <xf numFmtId="0" fontId="29" fillId="0" borderId="25" xfId="337" applyFont="1" applyBorder="1" applyAlignment="1">
      <alignment horizontal="left" vertical="center" wrapText="1"/>
    </xf>
    <xf numFmtId="0" fontId="23" fillId="0" borderId="15" xfId="337" applyFont="1" applyBorder="1" applyAlignment="1">
      <alignment horizontal="left" vertical="center" wrapText="1"/>
    </xf>
    <xf numFmtId="0" fontId="25" fillId="0" borderId="83" xfId="337" applyFont="1" applyBorder="1" applyAlignment="1">
      <alignment horizontal="center" vertical="center" wrapText="1"/>
    </xf>
    <xf numFmtId="0" fontId="25" fillId="0" borderId="87" xfId="337" applyFont="1" applyBorder="1" applyAlignment="1">
      <alignment horizontal="center" vertical="center" wrapText="1"/>
    </xf>
    <xf numFmtId="0" fontId="23" fillId="0" borderId="60" xfId="337" applyFont="1" applyBorder="1" applyAlignment="1">
      <alignment vertical="center" wrapText="1"/>
    </xf>
    <xf numFmtId="0" fontId="23" fillId="0" borderId="61" xfId="337" applyFont="1" applyBorder="1" applyAlignment="1">
      <alignment vertical="center" wrapText="1"/>
    </xf>
    <xf numFmtId="0" fontId="23" fillId="0" borderId="60" xfId="337" applyFont="1" applyBorder="1" applyAlignment="1">
      <alignment horizontal="left" vertical="center" wrapText="1"/>
    </xf>
    <xf numFmtId="0" fontId="23" fillId="0" borderId="61" xfId="337" applyFont="1" applyBorder="1" applyAlignment="1">
      <alignment horizontal="left" vertical="center" wrapText="1"/>
    </xf>
    <xf numFmtId="4" fontId="30" fillId="0" borderId="14" xfId="131" applyNumberFormat="1" applyFont="1" applyBorder="1" applyAlignment="1">
      <alignment vertical="center"/>
    </xf>
    <xf numFmtId="0" fontId="29" fillId="0" borderId="15" xfId="131" applyFont="1" applyBorder="1" applyAlignment="1">
      <alignment horizontal="right" vertical="center"/>
    </xf>
    <xf numFmtId="4" fontId="25" fillId="0" borderId="15" xfId="131" applyNumberFormat="1" applyFont="1" applyBorder="1" applyAlignment="1">
      <alignment vertical="center"/>
    </xf>
    <xf numFmtId="4" fontId="30" fillId="0" borderId="15" xfId="131" applyNumberFormat="1" applyFont="1" applyBorder="1" applyAlignment="1">
      <alignment vertical="center"/>
    </xf>
    <xf numFmtId="0" fontId="28" fillId="0" borderId="0" xfId="131" applyFont="1" applyAlignment="1">
      <alignment horizontal="center"/>
    </xf>
    <xf numFmtId="0" fontId="25" fillId="0" borderId="14" xfId="131" applyFont="1" applyBorder="1" applyAlignment="1">
      <alignment horizontal="center" vertical="center" wrapText="1"/>
    </xf>
    <xf numFmtId="0" fontId="25" fillId="0" borderId="81" xfId="131" applyFont="1" applyBorder="1" applyAlignment="1">
      <alignment horizontal="center" vertical="center" wrapText="1"/>
    </xf>
    <xf numFmtId="0" fontId="29" fillId="0" borderId="14" xfId="131" applyFont="1" applyBorder="1" applyAlignment="1">
      <alignment horizontal="center" vertical="center" wrapText="1"/>
    </xf>
    <xf numFmtId="0" fontId="29" fillId="0" borderId="81" xfId="131" applyFont="1" applyBorder="1" applyAlignment="1">
      <alignment horizontal="center" vertical="center" wrapText="1"/>
    </xf>
    <xf numFmtId="0" fontId="29" fillId="0" borderId="14" xfId="131" applyFont="1" applyBorder="1" applyAlignment="1">
      <alignment horizontal="center" vertical="center"/>
    </xf>
    <xf numFmtId="0" fontId="29" fillId="0" borderId="81" xfId="131" applyFont="1" applyBorder="1" applyAlignment="1">
      <alignment horizontal="center" vertical="center"/>
    </xf>
    <xf numFmtId="0" fontId="23" fillId="0" borderId="81" xfId="131" applyBorder="1" applyAlignment="1">
      <alignment horizontal="center" vertical="center" wrapText="1"/>
    </xf>
    <xf numFmtId="0" fontId="24" fillId="0" borderId="50" xfId="111" applyFont="1" applyBorder="1" applyAlignment="1">
      <alignment horizontal="left" vertical="center" wrapText="1"/>
    </xf>
    <xf numFmtId="0" fontId="24" fillId="0" borderId="14" xfId="111" applyFont="1" applyBorder="1" applyAlignment="1">
      <alignment horizontal="left" vertical="center" wrapText="1"/>
    </xf>
    <xf numFmtId="0" fontId="67" fillId="0" borderId="0" xfId="111" applyFont="1" applyAlignment="1">
      <alignment horizontal="left"/>
    </xf>
    <xf numFmtId="0" fontId="25" fillId="54" borderId="48" xfId="111" applyFont="1" applyFill="1" applyBorder="1" applyAlignment="1">
      <alignment horizontal="left" vertical="center" wrapText="1"/>
    </xf>
    <xf numFmtId="0" fontId="25" fillId="54" borderId="30" xfId="111" applyFont="1" applyFill="1" applyBorder="1" applyAlignment="1">
      <alignment horizontal="left" vertical="center" wrapText="1"/>
    </xf>
    <xf numFmtId="0" fontId="25" fillId="54" borderId="51" xfId="111" applyFont="1" applyFill="1" applyBorder="1" applyAlignment="1">
      <alignment horizontal="left" vertical="center" wrapText="1"/>
    </xf>
    <xf numFmtId="0" fontId="25" fillId="48" borderId="49" xfId="111" applyFont="1" applyFill="1" applyBorder="1" applyAlignment="1">
      <alignment horizontal="left" vertical="center" wrapText="1"/>
    </xf>
    <xf numFmtId="0" fontId="25" fillId="48" borderId="72" xfId="111" applyFont="1" applyFill="1" applyBorder="1" applyAlignment="1">
      <alignment horizontal="left" vertical="center" wrapText="1"/>
    </xf>
    <xf numFmtId="0" fontId="25" fillId="48" borderId="53" xfId="111" applyFont="1" applyFill="1" applyBorder="1" applyAlignment="1">
      <alignment horizontal="left" vertical="center" wrapText="1"/>
    </xf>
    <xf numFmtId="0" fontId="23" fillId="52" borderId="44" xfId="111" applyFill="1" applyBorder="1" applyAlignment="1">
      <alignment horizontal="left"/>
    </xf>
    <xf numFmtId="0" fontId="23" fillId="52" borderId="45" xfId="111" applyFill="1" applyBorder="1" applyAlignment="1">
      <alignment horizontal="left"/>
    </xf>
    <xf numFmtId="0" fontId="23" fillId="52" borderId="63" xfId="111" applyFill="1" applyBorder="1" applyAlignment="1">
      <alignment horizontal="left"/>
    </xf>
    <xf numFmtId="0" fontId="25" fillId="56" borderId="44" xfId="111" applyFont="1" applyFill="1" applyBorder="1" applyAlignment="1">
      <alignment horizontal="left" vertical="center" wrapText="1"/>
    </xf>
    <xf numFmtId="0" fontId="25" fillId="56" borderId="45" xfId="111" applyFont="1" applyFill="1" applyBorder="1" applyAlignment="1">
      <alignment horizontal="left" vertical="center" wrapText="1"/>
    </xf>
    <xf numFmtId="0" fontId="25" fillId="56" borderId="63" xfId="111" applyFont="1" applyFill="1" applyBorder="1" applyAlignment="1">
      <alignment horizontal="left" vertical="center" wrapText="1"/>
    </xf>
    <xf numFmtId="0" fontId="24" fillId="16" borderId="44" xfId="111" applyFont="1" applyFill="1" applyBorder="1" applyAlignment="1">
      <alignment horizontal="left" vertical="center" wrapText="1"/>
    </xf>
    <xf numFmtId="0" fontId="24" fillId="16" borderId="45" xfId="111" applyFont="1" applyFill="1" applyBorder="1" applyAlignment="1">
      <alignment horizontal="left" vertical="center" wrapText="1"/>
    </xf>
    <xf numFmtId="0" fontId="24" fillId="0" borderId="77" xfId="111" applyFont="1" applyBorder="1" applyAlignment="1">
      <alignment horizontal="left" vertical="center" wrapText="1"/>
    </xf>
    <xf numFmtId="0" fontId="24" fillId="0" borderId="17" xfId="111" applyFont="1" applyBorder="1" applyAlignment="1">
      <alignment horizontal="left" vertical="center" wrapText="1"/>
    </xf>
    <xf numFmtId="0" fontId="25" fillId="49" borderId="56" xfId="111" applyFont="1" applyFill="1" applyBorder="1" applyAlignment="1">
      <alignment horizontal="left" vertical="center" wrapText="1"/>
    </xf>
    <xf numFmtId="0" fontId="25" fillId="49" borderId="31" xfId="111" applyFont="1" applyFill="1" applyBorder="1" applyAlignment="1">
      <alignment horizontal="left" vertical="center" wrapText="1"/>
    </xf>
    <xf numFmtId="0" fontId="24" fillId="16" borderId="50" xfId="111" applyFont="1" applyFill="1" applyBorder="1" applyAlignment="1">
      <alignment horizontal="left" vertical="center" wrapText="1"/>
    </xf>
    <xf numFmtId="0" fontId="24" fillId="16" borderId="14" xfId="111" applyFont="1" applyFill="1" applyBorder="1" applyAlignment="1">
      <alignment horizontal="left" vertical="center" wrapText="1"/>
    </xf>
    <xf numFmtId="0" fontId="24" fillId="16" borderId="16" xfId="111" applyFont="1" applyFill="1" applyBorder="1" applyAlignment="1">
      <alignment horizontal="left" vertical="center" wrapText="1"/>
    </xf>
    <xf numFmtId="0" fontId="24" fillId="0" borderId="77" xfId="113" applyFont="1" applyBorder="1" applyAlignment="1">
      <alignment horizontal="left" vertical="center" wrapText="1"/>
    </xf>
    <xf numFmtId="0" fontId="24" fillId="0" borderId="17" xfId="113" applyFont="1" applyBorder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111" applyFont="1" applyAlignment="1">
      <alignment horizontal="left" vertical="top" wrapText="1"/>
    </xf>
    <xf numFmtId="0" fontId="25" fillId="49" borderId="55" xfId="111" applyFont="1" applyFill="1" applyBorder="1" applyAlignment="1">
      <alignment horizontal="left" vertical="center" wrapText="1"/>
    </xf>
    <xf numFmtId="0" fontId="25" fillId="49" borderId="79" xfId="111" applyFont="1" applyFill="1" applyBorder="1" applyAlignment="1">
      <alignment horizontal="left" vertical="center" wrapText="1"/>
    </xf>
    <xf numFmtId="0" fontId="25" fillId="49" borderId="97" xfId="111" applyFont="1" applyFill="1" applyBorder="1" applyAlignment="1">
      <alignment horizontal="left" vertical="center" wrapText="1"/>
    </xf>
    <xf numFmtId="0" fontId="32" fillId="0" borderId="0" xfId="116" applyFont="1" applyAlignment="1">
      <alignment horizontal="center" vertical="center" wrapText="1"/>
    </xf>
    <xf numFmtId="0" fontId="104" fillId="55" borderId="38" xfId="114" applyFont="1" applyFill="1" applyBorder="1" applyAlignment="1">
      <alignment horizontal="left" vertical="center" wrapText="1"/>
    </xf>
    <xf numFmtId="0" fontId="104" fillId="55" borderId="25" xfId="114" applyFont="1" applyFill="1" applyBorder="1" applyAlignment="1">
      <alignment horizontal="left" vertical="center" wrapText="1"/>
    </xf>
    <xf numFmtId="0" fontId="104" fillId="55" borderId="12" xfId="114" applyFont="1" applyFill="1" applyBorder="1" applyAlignment="1">
      <alignment horizontal="left" vertical="center"/>
    </xf>
    <xf numFmtId="0" fontId="104" fillId="55" borderId="10" xfId="114" applyFont="1" applyFill="1" applyBorder="1" applyAlignment="1">
      <alignment horizontal="left" vertical="center"/>
    </xf>
    <xf numFmtId="0" fontId="86" fillId="0" borderId="49" xfId="116" applyFont="1" applyBorder="1" applyAlignment="1">
      <alignment vertical="center" wrapText="1"/>
    </xf>
    <xf numFmtId="0" fontId="30" fillId="0" borderId="53" xfId="116" applyFont="1" applyBorder="1" applyAlignment="1">
      <alignment vertical="center" wrapText="1"/>
    </xf>
    <xf numFmtId="0" fontId="94" fillId="0" borderId="0" xfId="116" applyFont="1" applyAlignment="1">
      <alignment horizontal="center" vertical="center" wrapText="1"/>
    </xf>
    <xf numFmtId="0" fontId="25" fillId="0" borderId="55" xfId="116" applyFont="1" applyBorder="1" applyAlignment="1">
      <alignment horizontal="center" vertical="center"/>
    </xf>
    <xf numFmtId="0" fontId="25" fillId="0" borderId="79" xfId="116" applyFont="1" applyBorder="1" applyAlignment="1">
      <alignment horizontal="center" vertical="center"/>
    </xf>
    <xf numFmtId="0" fontId="25" fillId="0" borderId="56" xfId="116" applyFont="1" applyBorder="1" applyAlignment="1">
      <alignment vertical="center"/>
    </xf>
    <xf numFmtId="0" fontId="25" fillId="0" borderId="31" xfId="116" applyFont="1" applyBorder="1" applyAlignment="1">
      <alignment vertical="center"/>
    </xf>
    <xf numFmtId="0" fontId="25" fillId="0" borderId="77" xfId="116" applyFont="1" applyBorder="1" applyAlignment="1">
      <alignment vertical="center"/>
    </xf>
    <xf numFmtId="0" fontId="25" fillId="0" borderId="17" xfId="116" applyFont="1" applyBorder="1" applyAlignment="1">
      <alignment vertical="center"/>
    </xf>
    <xf numFmtId="0" fontId="25" fillId="0" borderId="24" xfId="116" applyFont="1" applyBorder="1" applyAlignment="1">
      <alignment vertical="center"/>
    </xf>
    <xf numFmtId="0" fontId="25" fillId="0" borderId="65" xfId="116" applyFont="1" applyBorder="1" applyAlignment="1">
      <alignment vertical="center"/>
    </xf>
    <xf numFmtId="0" fontId="93" fillId="0" borderId="12" xfId="116" applyFont="1" applyBorder="1" applyAlignment="1">
      <alignment horizontal="left" vertical="center" wrapText="1"/>
    </xf>
    <xf numFmtId="0" fontId="93" fillId="0" borderId="27" xfId="116" applyFont="1" applyBorder="1" applyAlignment="1">
      <alignment horizontal="left" vertical="center" wrapText="1"/>
    </xf>
    <xf numFmtId="0" fontId="30" fillId="0" borderId="44" xfId="116" applyFont="1" applyBorder="1" applyAlignment="1">
      <alignment horizontal="left" vertical="center" wrapText="1"/>
    </xf>
    <xf numFmtId="0" fontId="30" fillId="0" borderId="63" xfId="116" applyFont="1" applyBorder="1" applyAlignment="1">
      <alignment horizontal="left" vertical="center" wrapText="1"/>
    </xf>
    <xf numFmtId="0" fontId="30" fillId="0" borderId="44" xfId="116" applyFont="1" applyBorder="1" applyAlignment="1">
      <alignment vertical="center" wrapText="1"/>
    </xf>
    <xf numFmtId="0" fontId="30" fillId="0" borderId="45" xfId="116" applyFont="1" applyBorder="1" applyAlignment="1">
      <alignment vertical="center" wrapText="1"/>
    </xf>
    <xf numFmtId="0" fontId="30" fillId="0" borderId="24" xfId="116" applyFont="1" applyBorder="1" applyAlignment="1">
      <alignment vertical="center" wrapText="1"/>
    </xf>
    <xf numFmtId="0" fontId="30" fillId="0" borderId="65" xfId="116" applyFont="1" applyBorder="1" applyAlignment="1">
      <alignment vertical="center" wrapText="1"/>
    </xf>
    <xf numFmtId="0" fontId="93" fillId="81" borderId="48" xfId="116" applyFont="1" applyFill="1" applyBorder="1" applyAlignment="1">
      <alignment vertical="center" wrapText="1"/>
    </xf>
    <xf numFmtId="0" fontId="93" fillId="81" borderId="51" xfId="116" applyFont="1" applyFill="1" applyBorder="1" applyAlignment="1">
      <alignment vertical="center" wrapText="1"/>
    </xf>
    <xf numFmtId="0" fontId="24" fillId="0" borderId="79" xfId="116" applyFont="1" applyBorder="1" applyAlignment="1">
      <alignment horizontal="left" vertical="center" wrapText="1"/>
    </xf>
    <xf numFmtId="0" fontId="25" fillId="0" borderId="48" xfId="116" applyFont="1" applyBorder="1" applyAlignment="1">
      <alignment horizontal="center" vertical="center"/>
    </xf>
    <xf numFmtId="0" fontId="25" fillId="0" borderId="30" xfId="116" applyFont="1" applyBorder="1" applyAlignment="1">
      <alignment horizontal="center" vertical="center"/>
    </xf>
    <xf numFmtId="0" fontId="93" fillId="81" borderId="48" xfId="116" applyFont="1" applyFill="1" applyBorder="1" applyAlignment="1">
      <alignment horizontal="left" vertical="center" wrapText="1"/>
    </xf>
    <xf numFmtId="0" fontId="93" fillId="81" borderId="30" xfId="116" applyFont="1" applyFill="1" applyBorder="1" applyAlignment="1">
      <alignment horizontal="left" vertical="center" wrapText="1"/>
    </xf>
    <xf numFmtId="0" fontId="30" fillId="0" borderId="56" xfId="116" applyFont="1" applyBorder="1" applyAlignment="1">
      <alignment horizontal="left" vertical="center" wrapText="1"/>
    </xf>
    <xf numFmtId="0" fontId="30" fillId="0" borderId="57" xfId="116" applyFont="1" applyBorder="1" applyAlignment="1">
      <alignment horizontal="left" vertical="center" wrapText="1"/>
    </xf>
    <xf numFmtId="2" fontId="93" fillId="81" borderId="44" xfId="116" applyNumberFormat="1" applyFont="1" applyFill="1" applyBorder="1" applyAlignment="1">
      <alignment horizontal="left" vertical="center" wrapText="1"/>
    </xf>
    <xf numFmtId="2" fontId="93" fillId="81" borderId="45" xfId="116" applyNumberFormat="1" applyFont="1" applyFill="1" applyBorder="1" applyAlignment="1">
      <alignment horizontal="left" vertical="center" wrapText="1"/>
    </xf>
    <xf numFmtId="2" fontId="25" fillId="16" borderId="44" xfId="116" applyNumberFormat="1" applyFont="1" applyFill="1" applyBorder="1" applyAlignment="1">
      <alignment horizontal="left" vertical="center" wrapText="1"/>
    </xf>
    <xf numFmtId="2" fontId="25" fillId="16" borderId="45" xfId="116" applyNumberFormat="1" applyFont="1" applyFill="1" applyBorder="1" applyAlignment="1">
      <alignment horizontal="left" vertical="center" wrapText="1"/>
    </xf>
    <xf numFmtId="4" fontId="93" fillId="81" borderId="48" xfId="116" applyNumberFormat="1" applyFont="1" applyFill="1" applyBorder="1" applyAlignment="1">
      <alignment horizontal="left" vertical="center" wrapText="1"/>
    </xf>
    <xf numFmtId="4" fontId="93" fillId="81" borderId="51" xfId="116" applyNumberFormat="1" applyFont="1" applyFill="1" applyBorder="1" applyAlignment="1">
      <alignment horizontal="left" vertical="center" wrapText="1"/>
    </xf>
    <xf numFmtId="0" fontId="25" fillId="0" borderId="56" xfId="116" applyFont="1" applyBorder="1" applyAlignment="1">
      <alignment horizontal="left" vertical="center" wrapText="1"/>
    </xf>
    <xf numFmtId="0" fontId="25" fillId="0" borderId="57" xfId="116" applyFont="1" applyBorder="1" applyAlignment="1">
      <alignment horizontal="left" vertical="center" wrapText="1"/>
    </xf>
  </cellXfs>
  <cellStyles count="863">
    <cellStyle name="20 % – Zvýraznění 1" xfId="85" builtinId="30" customBuiltin="1"/>
    <cellStyle name="20 % – Zvýraznění 1 2" xfId="153" xr:uid="{B931E544-BA3C-404D-AB56-34BE112882F0}"/>
    <cellStyle name="20 % – Zvýraznění 1 2 2" xfId="698" xr:uid="{34D9FC82-F0C4-435B-BC2E-4331ED9E3C55}"/>
    <cellStyle name="20 % – Zvýraznění 1 3" xfId="206" xr:uid="{91951C82-9B1C-421C-A0A1-6ACA1760185F}"/>
    <cellStyle name="20 % – Zvýraznění 1 4" xfId="308" xr:uid="{63DF1AF7-DBA7-462B-9F32-F1CCD4D395DB}"/>
    <cellStyle name="20 % – Zvýraznění 1 5" xfId="823" xr:uid="{F53DD355-A3A1-4DF9-8CA5-C5D073BE8738}"/>
    <cellStyle name="20 % – Zvýraznění 2" xfId="88" builtinId="34" customBuiltin="1"/>
    <cellStyle name="20 % – Zvýraznění 2 2" xfId="154" xr:uid="{0AFA9F09-FCEB-4DE0-9EC0-508EE2E20001}"/>
    <cellStyle name="20 % – Zvýraznění 2 2 2" xfId="701" xr:uid="{0B247012-46D4-473B-AA12-32B5FC0B9305}"/>
    <cellStyle name="20 % – Zvýraznění 2 3" xfId="209" xr:uid="{5E94FA78-6419-451B-8487-ADF7E08A2B34}"/>
    <cellStyle name="20 % – Zvýraznění 2 4" xfId="311" xr:uid="{37BE3843-D63E-4E8F-94AF-EA618C405A62}"/>
    <cellStyle name="20 % – Zvýraznění 2 5" xfId="826" xr:uid="{B8D380E9-4609-4C97-9D5B-C89048BD76D8}"/>
    <cellStyle name="20 % – Zvýraznění 3" xfId="91" builtinId="38" customBuiltin="1"/>
    <cellStyle name="20 % – Zvýraznění 3 2" xfId="155" xr:uid="{9BDE19CD-8CB9-49F2-BF2D-7FD9409921E9}"/>
    <cellStyle name="20 % – Zvýraznění 3 2 2" xfId="704" xr:uid="{60919F52-5420-48D7-BBEE-7890A2DFFA86}"/>
    <cellStyle name="20 % – Zvýraznění 3 3" xfId="212" xr:uid="{B101425B-211E-4EB3-BB64-03ACB08C3EA4}"/>
    <cellStyle name="20 % – Zvýraznění 3 4" xfId="314" xr:uid="{CD650767-A44E-406A-8D93-EEF2959832CE}"/>
    <cellStyle name="20 % – Zvýraznění 3 5" xfId="829" xr:uid="{23238999-B0EA-4EF0-A58A-18218872931E}"/>
    <cellStyle name="20 % – Zvýraznění 4" xfId="94" builtinId="42" customBuiltin="1"/>
    <cellStyle name="20 % – Zvýraznění 4 2" xfId="156" xr:uid="{037D6727-D06F-4B76-AC62-975C9ADE9B5A}"/>
    <cellStyle name="20 % – Zvýraznění 4 2 2" xfId="707" xr:uid="{DBDB3124-1A33-4F32-9968-288552EA4AE1}"/>
    <cellStyle name="20 % – Zvýraznění 4 3" xfId="215" xr:uid="{7996B928-494F-4729-BB27-ADF0F9F08A30}"/>
    <cellStyle name="20 % – Zvýraznění 4 4" xfId="317" xr:uid="{C065BA42-CD53-4AD0-B199-8A62BBCC0949}"/>
    <cellStyle name="20 % – Zvýraznění 4 5" xfId="832" xr:uid="{55D8D23C-E634-4894-BA6B-4BFA4D0CFBAD}"/>
    <cellStyle name="20 % – Zvýraznění 5" xfId="97" builtinId="46" customBuiltin="1"/>
    <cellStyle name="20 % – Zvýraznění 5 2" xfId="157" xr:uid="{388DFE88-E009-4C2C-9D7D-9C1E803CB124}"/>
    <cellStyle name="20 % – Zvýraznění 5 2 2" xfId="710" xr:uid="{5748D89B-5CE6-40E4-B891-793693D4C8F1}"/>
    <cellStyle name="20 % – Zvýraznění 5 3" xfId="218" xr:uid="{67B30AFD-F98A-49E5-B642-D011CE140FFE}"/>
    <cellStyle name="20 % – Zvýraznění 5 4" xfId="320" xr:uid="{D8A50AFF-D4CD-4792-AF95-FAA9C52CDFAC}"/>
    <cellStyle name="20 % – Zvýraznění 5 5" xfId="835" xr:uid="{DF040723-D8AC-4ED4-A3F8-4AD1E6AA0F7E}"/>
    <cellStyle name="20 % – Zvýraznění 6" xfId="100" builtinId="50" customBuiltin="1"/>
    <cellStyle name="20 % – Zvýraznění 6 2" xfId="158" xr:uid="{EB5CC806-3285-412D-A617-71DCB7322BA4}"/>
    <cellStyle name="20 % – Zvýraznění 6 2 2" xfId="713" xr:uid="{36EE16C0-F679-4BA8-BF27-7D12C0AFE554}"/>
    <cellStyle name="20 % – Zvýraznění 6 3" xfId="221" xr:uid="{D6335824-EA0F-43D5-84B6-7929D2DB24DF}"/>
    <cellStyle name="20 % – Zvýraznění 6 4" xfId="323" xr:uid="{DAF68A21-AAB4-4E49-A581-5581D8686624}"/>
    <cellStyle name="20 % – Zvýraznění 6 5" xfId="839" xr:uid="{0D850683-32BE-4B26-B249-CA6C3C24383C}"/>
    <cellStyle name="20 % – Zvýraznění1 10" xfId="340" xr:uid="{74FAD917-DED4-4A64-8895-E9C9833E80D3}"/>
    <cellStyle name="20 % – Zvýraznění1 11" xfId="341" xr:uid="{6A6C7CFD-A7C6-4C58-8EFC-FB831FD4BB68}"/>
    <cellStyle name="20 % – Zvýraznění1 2" xfId="1" xr:uid="{00000000-0005-0000-0000-000000000000}"/>
    <cellStyle name="20 % – Zvýraznění1 2 2" xfId="132" xr:uid="{04111E45-E1BD-4887-B229-2596A5DF77CA}"/>
    <cellStyle name="20 % – Zvýraznění1 2 2 2" xfId="279" xr:uid="{D56840C9-8B78-48D0-BEFB-AF076FED7687}"/>
    <cellStyle name="20 % – Zvýraznění1 2 3" xfId="225" xr:uid="{07A47741-882E-49E8-B454-DA6CA7678004}"/>
    <cellStyle name="20 % – Zvýraznění1 2 4" xfId="342" xr:uid="{8D8E5E42-D8CE-44E6-AD8F-86EB04D418C6}"/>
    <cellStyle name="20 % – Zvýraznění1 3" xfId="343" xr:uid="{D732C71C-17D5-4F4C-8BDA-B142CF0D7F10}"/>
    <cellStyle name="20 % – Zvýraznění1 4" xfId="344" xr:uid="{75788243-07F9-49CB-BFB7-8B32C37E253A}"/>
    <cellStyle name="20 % – Zvýraznění1 4 2" xfId="345" xr:uid="{AC8BE23C-6795-4490-A4E1-3BA7C6F0E645}"/>
    <cellStyle name="20 % – Zvýraznění1 5" xfId="346" xr:uid="{2000C1E5-F9E9-4D49-9A4C-A77AAE52C09D}"/>
    <cellStyle name="20 % – Zvýraznění1 5 2" xfId="347" xr:uid="{4BC90026-A7B6-4265-A8F5-4267F87E0077}"/>
    <cellStyle name="20 % – Zvýraznění1 6" xfId="348" xr:uid="{E7C08C3B-E1BE-494A-91CE-2AAA4CDC3FE3}"/>
    <cellStyle name="20 % – Zvýraznění1 6 2" xfId="349" xr:uid="{535B592B-F22A-4024-A14A-DA9F6FD7B360}"/>
    <cellStyle name="20 % – Zvýraznění1 7" xfId="350" xr:uid="{A116951C-04F1-4B37-A922-8242C9D8C2CD}"/>
    <cellStyle name="20 % – Zvýraznění1 7 2" xfId="351" xr:uid="{FADAE47D-A8EE-43BD-99CD-BB56349A29B0}"/>
    <cellStyle name="20 % – Zvýraznění1 8" xfId="352" xr:uid="{5919E6C1-509A-4E92-9411-BBE8E12D64EC}"/>
    <cellStyle name="20 % – Zvýraznění1 8 2" xfId="353" xr:uid="{948E3BA4-213C-4E52-945D-B31EF2C37232}"/>
    <cellStyle name="20 % – Zvýraznění1 9" xfId="354" xr:uid="{CE62DBB1-7909-422E-80C9-12CA6AC64CDD}"/>
    <cellStyle name="20 % – Zvýraznění2 10" xfId="355" xr:uid="{EBA7E755-0195-4303-A29F-72A06B24C414}"/>
    <cellStyle name="20 % – Zvýraznění2 11" xfId="356" xr:uid="{70FCA1FF-731F-4D98-AD89-D6FFEF1CC54F}"/>
    <cellStyle name="20 % – Zvýraznění2 2" xfId="2" xr:uid="{00000000-0005-0000-0000-000001000000}"/>
    <cellStyle name="20 % – Zvýraznění2 2 2" xfId="133" xr:uid="{0247429C-A607-42BE-B22C-78E28DF82173}"/>
    <cellStyle name="20 % – Zvýraznění2 2 2 2" xfId="280" xr:uid="{B1E2DFB0-883C-4AB6-AB05-B307C8B9984D}"/>
    <cellStyle name="20 % – Zvýraznění2 2 3" xfId="226" xr:uid="{889795C9-C731-4EC5-BF5F-04B3C0D44D78}"/>
    <cellStyle name="20 % – Zvýraznění2 2 4" xfId="357" xr:uid="{ABA58D38-132F-43EA-911B-FBC6E23979DC}"/>
    <cellStyle name="20 % – Zvýraznění2 3" xfId="358" xr:uid="{2FF520B9-CDAD-4BAD-A13A-789FEDEB2D96}"/>
    <cellStyle name="20 % – Zvýraznění2 4" xfId="359" xr:uid="{9BF83160-10B3-4A39-89C1-E3E2BACB73BA}"/>
    <cellStyle name="20 % – Zvýraznění2 4 2" xfId="360" xr:uid="{0DFB1BB4-D3D6-45C0-9F61-54735E94D42C}"/>
    <cellStyle name="20 % – Zvýraznění2 5" xfId="361" xr:uid="{938FFD97-DB4E-42B9-989A-BED8B18244FF}"/>
    <cellStyle name="20 % – Zvýraznění2 5 2" xfId="362" xr:uid="{0C454C9F-4239-4CD2-92E4-6DD54B2C291D}"/>
    <cellStyle name="20 % – Zvýraznění2 6" xfId="363" xr:uid="{0F066914-C98B-471D-823D-C58C390FF6DA}"/>
    <cellStyle name="20 % – Zvýraznění2 6 2" xfId="364" xr:uid="{C70D89DA-AAB6-4AB6-9786-875B0AAB607E}"/>
    <cellStyle name="20 % – Zvýraznění2 7" xfId="365" xr:uid="{CB82B7E3-B3D7-4304-9DCC-0F712E4B9DB4}"/>
    <cellStyle name="20 % – Zvýraznění2 7 2" xfId="366" xr:uid="{B7434B0B-4B20-4056-AF1E-AB1CF4F639F2}"/>
    <cellStyle name="20 % – Zvýraznění2 8" xfId="367" xr:uid="{5742C580-BA95-49EF-A2FE-ABCF19A87F14}"/>
    <cellStyle name="20 % – Zvýraznění2 8 2" xfId="368" xr:uid="{11002B9D-F4FC-4755-97AF-E4EAD998D086}"/>
    <cellStyle name="20 % – Zvýraznění2 9" xfId="369" xr:uid="{9A98FD94-B2FE-46E8-AB96-C8B98FBAB25D}"/>
    <cellStyle name="20 % – Zvýraznění3 10" xfId="370" xr:uid="{9EFDDFA6-32AB-4E2D-BA63-14FCD9D863C7}"/>
    <cellStyle name="20 % – Zvýraznění3 11" xfId="371" xr:uid="{F4DCEECD-F1EA-4956-9323-C4A4F7F51548}"/>
    <cellStyle name="20 % – Zvýraznění3 2" xfId="3" xr:uid="{00000000-0005-0000-0000-000002000000}"/>
    <cellStyle name="20 % – Zvýraznění3 2 2" xfId="134" xr:uid="{63C7849D-3278-4FD5-AF1F-CD028313CD23}"/>
    <cellStyle name="20 % – Zvýraznění3 2 2 2" xfId="281" xr:uid="{D18D7BDC-8F88-4614-9B5C-8B3090D2155E}"/>
    <cellStyle name="20 % – Zvýraznění3 2 3" xfId="227" xr:uid="{79535E34-5653-4A95-9CF2-B7F8883CDF59}"/>
    <cellStyle name="20 % – Zvýraznění3 2 4" xfId="372" xr:uid="{E67F32CD-AFFC-47F9-AA41-FA829F069513}"/>
    <cellStyle name="20 % – Zvýraznění3 3" xfId="373" xr:uid="{5764F3CC-7C96-4C96-8D76-3686EB3EE136}"/>
    <cellStyle name="20 % – Zvýraznění3 4" xfId="374" xr:uid="{7B1F81BF-5519-4F7B-B0DF-E54063B290AE}"/>
    <cellStyle name="20 % – Zvýraznění3 4 2" xfId="375" xr:uid="{7D91E546-B655-4416-AB36-C54E73774980}"/>
    <cellStyle name="20 % – Zvýraznění3 5" xfId="376" xr:uid="{D7102DDD-452F-492F-A6A3-E74565BEF19F}"/>
    <cellStyle name="20 % – Zvýraznění3 5 2" xfId="377" xr:uid="{3AEA0FF2-B06B-44C5-A0C0-4909ECD0D7E6}"/>
    <cellStyle name="20 % – Zvýraznění3 6" xfId="378" xr:uid="{8FFE122E-A06B-451A-B4A3-99C12A449E9C}"/>
    <cellStyle name="20 % – Zvýraznění3 6 2" xfId="379" xr:uid="{1247BAA2-6200-4964-AE35-19AE3D2544B2}"/>
    <cellStyle name="20 % – Zvýraznění3 7" xfId="380" xr:uid="{6FC92CF4-3FD4-44E1-8A20-D4AB31F1F6E4}"/>
    <cellStyle name="20 % – Zvýraznění3 7 2" xfId="381" xr:uid="{DBC6339D-704B-40D4-B42F-8D4B0F776862}"/>
    <cellStyle name="20 % – Zvýraznění3 8" xfId="382" xr:uid="{823CA336-85BF-4FEE-9944-024BC5E1884D}"/>
    <cellStyle name="20 % – Zvýraznění3 8 2" xfId="383" xr:uid="{CD6FF60F-46DD-469F-B242-6281569BCEDC}"/>
    <cellStyle name="20 % – Zvýraznění3 9" xfId="384" xr:uid="{3C5CFA1D-E2AF-4474-BEC3-39BCC18C349B}"/>
    <cellStyle name="20 % – Zvýraznění4 10" xfId="385" xr:uid="{A0C4251D-622C-4B78-BB75-CDC93CE2AC09}"/>
    <cellStyle name="20 % – Zvýraznění4 11" xfId="386" xr:uid="{1B22A52E-72FB-4273-A95F-C268CC026B18}"/>
    <cellStyle name="20 % – Zvýraznění4 2" xfId="4" xr:uid="{00000000-0005-0000-0000-000003000000}"/>
    <cellStyle name="20 % – Zvýraznění4 2 2" xfId="135" xr:uid="{18D21875-C277-46C0-95CC-05C033A212CB}"/>
    <cellStyle name="20 % – Zvýraznění4 2 2 2" xfId="282" xr:uid="{3D05B7D8-D5E4-4F95-B93B-965D33BF4A88}"/>
    <cellStyle name="20 % – Zvýraznění4 2 3" xfId="228" xr:uid="{FF4AFCE3-99D5-4FC0-89A8-7472706CC15A}"/>
    <cellStyle name="20 % – Zvýraznění4 2 4" xfId="387" xr:uid="{083D2238-26CE-4BA4-A99A-C03978EBF07F}"/>
    <cellStyle name="20 % – Zvýraznění4 3" xfId="388" xr:uid="{F4C2E9F7-915F-4D90-889D-23620A88872A}"/>
    <cellStyle name="20 % – Zvýraznění4 4" xfId="389" xr:uid="{0342E7F1-CBFF-4A14-9637-B400359FA324}"/>
    <cellStyle name="20 % – Zvýraznění4 4 2" xfId="390" xr:uid="{928F1AED-6B2D-4C71-B52C-8DA6E50E459A}"/>
    <cellStyle name="20 % – Zvýraznění4 5" xfId="391" xr:uid="{52DFD17A-46E3-4530-88D5-3659EB8264F0}"/>
    <cellStyle name="20 % – Zvýraznění4 5 2" xfId="392" xr:uid="{CCEFFE36-9AB7-4779-A9EF-668E64B5AF8E}"/>
    <cellStyle name="20 % – Zvýraznění4 6" xfId="393" xr:uid="{07F66052-E3CB-420D-BF31-222EAEA5F3D5}"/>
    <cellStyle name="20 % – Zvýraznění4 6 2" xfId="394" xr:uid="{8237FB8A-1938-4558-897C-780FB0962A58}"/>
    <cellStyle name="20 % – Zvýraznění4 7" xfId="395" xr:uid="{9178F475-EEE8-4F46-A961-CF1A1450D849}"/>
    <cellStyle name="20 % – Zvýraznění4 7 2" xfId="396" xr:uid="{AD160AFC-B6D7-4949-8A80-6298943B7DB2}"/>
    <cellStyle name="20 % – Zvýraznění4 8" xfId="397" xr:uid="{66A53282-456F-4AFB-802C-2E68AF243E15}"/>
    <cellStyle name="20 % – Zvýraznění4 8 2" xfId="398" xr:uid="{9B11B284-6DAE-4AC4-B5A2-F79EA9C3CEE1}"/>
    <cellStyle name="20 % – Zvýraznění4 9" xfId="399" xr:uid="{0EC59255-35DF-4F3F-8A6D-A706FED019A5}"/>
    <cellStyle name="20 % – Zvýraznění5 10" xfId="400" xr:uid="{61A295AF-60B7-4E6A-B044-F4819CA7CE28}"/>
    <cellStyle name="20 % – Zvýraznění5 11" xfId="401" xr:uid="{7CCE8251-14D3-40C5-9094-CD6DCB94D2E6}"/>
    <cellStyle name="20 % – Zvýraznění5 2" xfId="5" xr:uid="{00000000-0005-0000-0000-000004000000}"/>
    <cellStyle name="20 % – Zvýraznění5 2 2" xfId="136" xr:uid="{F9E5230B-1480-4A45-A8B9-426A6A1B99CF}"/>
    <cellStyle name="20 % – Zvýraznění5 2 2 2" xfId="283" xr:uid="{F2D2D6BF-30C7-4FCB-9379-45BD421F692F}"/>
    <cellStyle name="20 % – Zvýraznění5 2 3" xfId="229" xr:uid="{5ED4B83C-8B83-46B1-A71E-B5F44A16E782}"/>
    <cellStyle name="20 % – Zvýraznění5 2 4" xfId="402" xr:uid="{0BDEC9BD-67A4-48A6-9F8A-3CF55ABB5ADB}"/>
    <cellStyle name="20 % – Zvýraznění5 3" xfId="403" xr:uid="{E7A86496-0829-476D-B578-0B172EFDDA51}"/>
    <cellStyle name="20 % – Zvýraznění5 4" xfId="404" xr:uid="{CF681135-F5C1-4F87-B048-043AB4EE4F1F}"/>
    <cellStyle name="20 % – Zvýraznění5 4 2" xfId="405" xr:uid="{E7A8180A-9A8C-4FC7-AE30-CBC0467946DD}"/>
    <cellStyle name="20 % – Zvýraznění5 5" xfId="406" xr:uid="{4EB8A1D3-2DE0-4298-9268-124A7195F1F8}"/>
    <cellStyle name="20 % – Zvýraznění5 5 2" xfId="407" xr:uid="{7FC3832E-EF0B-4927-9835-15A4854A7409}"/>
    <cellStyle name="20 % – Zvýraznění5 6" xfId="408" xr:uid="{63559C71-8654-4E18-B828-4FE1F9C19C0F}"/>
    <cellStyle name="20 % – Zvýraznění5 6 2" xfId="409" xr:uid="{A74C532C-3142-41EF-A01A-AF67B90462A1}"/>
    <cellStyle name="20 % – Zvýraznění5 7" xfId="410" xr:uid="{D1CF7B35-4EA6-4FB5-880F-91402E82DD03}"/>
    <cellStyle name="20 % – Zvýraznění5 7 2" xfId="411" xr:uid="{B5544853-D08F-4B1F-BA46-7E202BAA9D9F}"/>
    <cellStyle name="20 % – Zvýraznění5 8" xfId="412" xr:uid="{1F2EAF39-C791-4AAB-B20E-392A1BA197C7}"/>
    <cellStyle name="20 % – Zvýraznění5 8 2" xfId="413" xr:uid="{551E0F36-BD5E-4286-83A1-C8FA212C2B37}"/>
    <cellStyle name="20 % – Zvýraznění5 9" xfId="414" xr:uid="{3ABF5D14-8CDF-4563-BC51-14FB226BF4CA}"/>
    <cellStyle name="20 % – Zvýraznění6 10" xfId="415" xr:uid="{3EB3C17B-CF9F-4119-9290-AFCA44DFF54E}"/>
    <cellStyle name="20 % – Zvýraznění6 11" xfId="416" xr:uid="{3974E95D-A024-4CC7-8657-D1AF088C6E11}"/>
    <cellStyle name="20 % – Zvýraznění6 2" xfId="6" xr:uid="{00000000-0005-0000-0000-000005000000}"/>
    <cellStyle name="20 % – Zvýraznění6 2 2" xfId="137" xr:uid="{3C517988-21DD-44AA-82D8-3A4362586BA3}"/>
    <cellStyle name="20 % – Zvýraznění6 2 2 2" xfId="284" xr:uid="{8F5EA924-AC84-4A0B-9F6A-4A76BAE61B3F}"/>
    <cellStyle name="20 % – Zvýraznění6 2 3" xfId="230" xr:uid="{7259FBE1-4A2F-4678-8B30-BECDFC20A4AC}"/>
    <cellStyle name="20 % – Zvýraznění6 2 4" xfId="417" xr:uid="{2C875BCB-9112-493B-9D02-C1D719428DDC}"/>
    <cellStyle name="20 % – Zvýraznění6 3" xfId="418" xr:uid="{877A6245-F563-4083-BFBD-3AABC95B1B94}"/>
    <cellStyle name="20 % – Zvýraznění6 4" xfId="419" xr:uid="{F0C3FA61-2506-4D98-B719-BAEE4541BFC7}"/>
    <cellStyle name="20 % – Zvýraznění6 4 2" xfId="420" xr:uid="{D9B5C787-0865-4F3F-A64E-B1B7E9AB5A08}"/>
    <cellStyle name="20 % – Zvýraznění6 5" xfId="421" xr:uid="{AA2F0C5E-9B9D-4E41-9B2B-43A37C03C201}"/>
    <cellStyle name="20 % – Zvýraznění6 5 2" xfId="422" xr:uid="{21245D71-33DA-4F16-BE4C-AB8A23D550AC}"/>
    <cellStyle name="20 % – Zvýraznění6 6" xfId="423" xr:uid="{CCC5F58E-2685-4E76-8084-D8D2244BDEE3}"/>
    <cellStyle name="20 % – Zvýraznění6 6 2" xfId="424" xr:uid="{34FC419E-B681-469C-8CC6-E68C6A118F45}"/>
    <cellStyle name="20 % – Zvýraznění6 7" xfId="425" xr:uid="{31356EEE-F357-49CE-93D9-7DC1EFA24DD2}"/>
    <cellStyle name="20 % – Zvýraznění6 7 2" xfId="426" xr:uid="{808A2C57-7BB3-4566-AD65-EED9A9D7D334}"/>
    <cellStyle name="20 % – Zvýraznění6 8" xfId="427" xr:uid="{75755B8E-AF4F-432C-AAD4-418D6F9DB505}"/>
    <cellStyle name="20 % – Zvýraznění6 8 2" xfId="428" xr:uid="{BA85038B-AFAA-4B40-99ED-9E18D3CB90EF}"/>
    <cellStyle name="20 % – Zvýraznění6 9" xfId="429" xr:uid="{E3244C6F-910A-43BE-8112-7630B17360EA}"/>
    <cellStyle name="40 % – Zvýraznění 1" xfId="86" builtinId="31" customBuiltin="1"/>
    <cellStyle name="40 % – Zvýraznění 1 2" xfId="159" xr:uid="{EA052EC7-A67E-4B73-AF03-927D04C862A1}"/>
    <cellStyle name="40 % – Zvýraznění 1 2 2" xfId="699" xr:uid="{9474CA47-49FF-4EA3-AAE0-99B1A13ED446}"/>
    <cellStyle name="40 % – Zvýraznění 1 3" xfId="207" xr:uid="{5B1D11ED-59D6-4B6C-9CB7-74B3835F182C}"/>
    <cellStyle name="40 % – Zvýraznění 1 4" xfId="309" xr:uid="{E1710307-2811-43C8-90B8-D6B050C5FFA2}"/>
    <cellStyle name="40 % – Zvýraznění 1 5" xfId="824" xr:uid="{1C5CA14E-07AD-4CB5-B028-CBD8344C8A4F}"/>
    <cellStyle name="40 % – Zvýraznění 2" xfId="89" builtinId="35" customBuiltin="1"/>
    <cellStyle name="40 % – Zvýraznění 2 2" xfId="160" xr:uid="{B9AEF8B0-B2BC-4443-BBF6-BD0BB5B3E3FE}"/>
    <cellStyle name="40 % – Zvýraznění 2 2 2" xfId="702" xr:uid="{B5EEB918-0518-44C4-8986-31C4CDE47249}"/>
    <cellStyle name="40 % – Zvýraznění 2 3" xfId="210" xr:uid="{32DDC337-F896-4ABE-B6A7-A28E21DA1E8D}"/>
    <cellStyle name="40 % – Zvýraznění 2 4" xfId="312" xr:uid="{F5867BC2-E673-4599-A116-86E823533F53}"/>
    <cellStyle name="40 % – Zvýraznění 2 5" xfId="827" xr:uid="{3590D4C7-7EB8-4541-A013-31B818306078}"/>
    <cellStyle name="40 % – Zvýraznění 3" xfId="92" builtinId="39" customBuiltin="1"/>
    <cellStyle name="40 % – Zvýraznění 3 2" xfId="161" xr:uid="{77178A79-F64E-4139-8491-A29C8C6CF2CC}"/>
    <cellStyle name="40 % – Zvýraznění 3 2 2" xfId="705" xr:uid="{01A9C726-E4F2-4ADB-A13D-4FDFE037351E}"/>
    <cellStyle name="40 % – Zvýraznění 3 3" xfId="213" xr:uid="{9DA53942-5198-4635-8597-513AD9718E74}"/>
    <cellStyle name="40 % – Zvýraznění 3 4" xfId="315" xr:uid="{0077F4E0-C269-4135-B31C-04A44FE0EA84}"/>
    <cellStyle name="40 % – Zvýraznění 3 5" xfId="830" xr:uid="{3F8F6D3E-CEAB-4837-93B6-2345FC2F186A}"/>
    <cellStyle name="40 % – Zvýraznění 4" xfId="95" builtinId="43" customBuiltin="1"/>
    <cellStyle name="40 % – Zvýraznění 4 2" xfId="162" xr:uid="{331566F5-FA79-420C-97D2-42FC01B755F8}"/>
    <cellStyle name="40 % – Zvýraznění 4 2 2" xfId="708" xr:uid="{64B4B4D9-BBFB-4D16-80A0-01E11264E3FC}"/>
    <cellStyle name="40 % – Zvýraznění 4 3" xfId="216" xr:uid="{0134F3E7-3D26-4C94-913F-305070429A06}"/>
    <cellStyle name="40 % – Zvýraznění 4 4" xfId="318" xr:uid="{C9EADE4D-6BF7-4A71-AA08-E15FB8E014A2}"/>
    <cellStyle name="40 % – Zvýraznění 4 5" xfId="833" xr:uid="{C4BCDE45-7B95-4229-81A5-5D1969BF7E6B}"/>
    <cellStyle name="40 % – Zvýraznění 5" xfId="98" builtinId="47" customBuiltin="1"/>
    <cellStyle name="40 % – Zvýraznění 5 2" xfId="163" xr:uid="{C1D0F9B9-B4DB-4371-87EB-F564573E4E9D}"/>
    <cellStyle name="40 % – Zvýraznění 5 2 2" xfId="711" xr:uid="{EEBFA100-ADC8-4134-B1F9-8ED20D374E37}"/>
    <cellStyle name="40 % – Zvýraznění 5 3" xfId="219" xr:uid="{A29A8400-E107-45CF-A4B0-A06B858A0049}"/>
    <cellStyle name="40 % – Zvýraznění 5 4" xfId="321" xr:uid="{5B769128-9ED2-4C48-BB96-91776397E721}"/>
    <cellStyle name="40 % – Zvýraznění 5 5" xfId="836" xr:uid="{38B96394-3D2B-4302-9BA7-B6D7A891AC22}"/>
    <cellStyle name="40 % – Zvýraznění 6" xfId="101" builtinId="51" customBuiltin="1"/>
    <cellStyle name="40 % – Zvýraznění 6 2" xfId="164" xr:uid="{60FD17FB-7A7F-4B00-B74E-298CCE490723}"/>
    <cellStyle name="40 % – Zvýraznění 6 2 2" xfId="714" xr:uid="{00D0E585-28AD-4CB0-8DBC-261FEC5CA227}"/>
    <cellStyle name="40 % – Zvýraznění 6 3" xfId="222" xr:uid="{3E4DE04A-0027-4256-801D-DB7A834A060D}"/>
    <cellStyle name="40 % – Zvýraznění 6 4" xfId="324" xr:uid="{C440E90A-C4DE-42CC-88D5-F1FC286B9B01}"/>
    <cellStyle name="40 % – Zvýraznění 6 5" xfId="840" xr:uid="{80F0953B-CC8B-40A1-AC39-5381C459CD85}"/>
    <cellStyle name="40 % – Zvýraznění1 10" xfId="430" xr:uid="{ABE57068-E5E8-4723-B1D1-3CE95F99A117}"/>
    <cellStyle name="40 % – Zvýraznění1 11" xfId="431" xr:uid="{5E5E059E-3B31-462F-9DF4-68D2324F99A1}"/>
    <cellStyle name="40 % – Zvýraznění1 2" xfId="7" xr:uid="{00000000-0005-0000-0000-000006000000}"/>
    <cellStyle name="40 % – Zvýraznění1 2 2" xfId="138" xr:uid="{0758603B-FAC2-4336-AD1C-4FCB870552A7}"/>
    <cellStyle name="40 % – Zvýraznění1 2 2 2" xfId="285" xr:uid="{5D9762D3-D54A-47E1-95E9-0542EB9256BE}"/>
    <cellStyle name="40 % – Zvýraznění1 2 3" xfId="231" xr:uid="{AA643982-00A8-49D9-81D2-1FE9A7C70334}"/>
    <cellStyle name="40 % – Zvýraznění1 2 4" xfId="432" xr:uid="{7599E485-73E8-473D-8EDC-D46733412853}"/>
    <cellStyle name="40 % – Zvýraznění1 3" xfId="433" xr:uid="{4FF15075-D764-4D31-A8C4-3EC34A86FE6E}"/>
    <cellStyle name="40 % – Zvýraznění1 4" xfId="434" xr:uid="{E9D86673-B3E9-41ED-A31B-52BE33CDC8A4}"/>
    <cellStyle name="40 % – Zvýraznění1 4 2" xfId="435" xr:uid="{744730A6-730F-47C9-B0C9-60BBABFDA20C}"/>
    <cellStyle name="40 % – Zvýraznění1 5" xfId="436" xr:uid="{02FE2722-5A8B-4B1B-93F5-288DA5B4792B}"/>
    <cellStyle name="40 % – Zvýraznění1 5 2" xfId="437" xr:uid="{75AE8631-3DA5-4026-9104-1E87F3100EA5}"/>
    <cellStyle name="40 % – Zvýraznění1 6" xfId="438" xr:uid="{80DA3731-0C86-4542-B46C-2A31714BA33C}"/>
    <cellStyle name="40 % – Zvýraznění1 6 2" xfId="439" xr:uid="{F775E05A-01D9-4BCE-AC30-F0FC79063FB4}"/>
    <cellStyle name="40 % – Zvýraznění1 7" xfId="440" xr:uid="{540CFDAB-A5F1-46FE-965E-85678B4A53AE}"/>
    <cellStyle name="40 % – Zvýraznění1 7 2" xfId="441" xr:uid="{6D0A0EB8-D8F4-45F7-87EB-CD44898CD3F0}"/>
    <cellStyle name="40 % – Zvýraznění1 8" xfId="442" xr:uid="{E50E9D13-044B-42B3-9B96-51D1FE054E93}"/>
    <cellStyle name="40 % – Zvýraznění1 8 2" xfId="443" xr:uid="{BFE117A3-F93D-4E9C-9F71-D5615890EB39}"/>
    <cellStyle name="40 % – Zvýraznění1 9" xfId="444" xr:uid="{07523C65-7E85-4942-8DC5-999ABFBB1829}"/>
    <cellStyle name="40 % – Zvýraznění2 10" xfId="445" xr:uid="{6A9ABDC3-9F77-4182-A730-A0F38270FC95}"/>
    <cellStyle name="40 % – Zvýraznění2 11" xfId="446" xr:uid="{89D2A094-1803-4FEB-ADD7-805ADBF96B02}"/>
    <cellStyle name="40 % – Zvýraznění2 2" xfId="8" xr:uid="{00000000-0005-0000-0000-000007000000}"/>
    <cellStyle name="40 % – Zvýraznění2 2 2" xfId="139" xr:uid="{76397BD7-9C84-4782-B84C-564601D58910}"/>
    <cellStyle name="40 % – Zvýraznění2 2 2 2" xfId="286" xr:uid="{A7708ACF-C5AA-402D-910D-C1761FC7ED7A}"/>
    <cellStyle name="40 % – Zvýraznění2 2 3" xfId="232" xr:uid="{E706D06E-5A33-495A-853F-69426F57E1FB}"/>
    <cellStyle name="40 % – Zvýraznění2 2 4" xfId="447" xr:uid="{51CDE815-DB42-47C4-AC94-F5797300E508}"/>
    <cellStyle name="40 % – Zvýraznění2 3" xfId="448" xr:uid="{4F1497E5-43DE-452A-A51E-6A84BF520C81}"/>
    <cellStyle name="40 % – Zvýraznění2 4" xfId="449" xr:uid="{9D37C21E-A981-4D9A-B531-C2B6F92DEA85}"/>
    <cellStyle name="40 % – Zvýraznění2 4 2" xfId="450" xr:uid="{BCC0E07E-F293-440B-8C33-EB27A156E75C}"/>
    <cellStyle name="40 % – Zvýraznění2 5" xfId="451" xr:uid="{F17E3CB5-D363-400D-9949-2D718281FED3}"/>
    <cellStyle name="40 % – Zvýraznění2 5 2" xfId="452" xr:uid="{FFB01DB4-C07B-497B-AB71-CE50E326185A}"/>
    <cellStyle name="40 % – Zvýraznění2 6" xfId="453" xr:uid="{7FF41C64-7045-4840-9F8E-47D09D2D36F4}"/>
    <cellStyle name="40 % – Zvýraznění2 6 2" xfId="454" xr:uid="{80B13B0F-C2CE-483E-A756-E24442DD6925}"/>
    <cellStyle name="40 % – Zvýraznění2 7" xfId="455" xr:uid="{9AF1BC7A-D8D6-4C9B-9145-8A673C63A41E}"/>
    <cellStyle name="40 % – Zvýraznění2 7 2" xfId="456" xr:uid="{5CB42B5E-3B17-47CB-A704-042E205BA2A1}"/>
    <cellStyle name="40 % – Zvýraznění2 8" xfId="457" xr:uid="{BA71B59B-3364-4396-8BAF-6A7590E4CE55}"/>
    <cellStyle name="40 % – Zvýraznění2 8 2" xfId="458" xr:uid="{F518D92E-9BA1-457D-AF0C-B2064AA279A3}"/>
    <cellStyle name="40 % – Zvýraznění2 9" xfId="459" xr:uid="{E69DFDCA-7212-49BC-8B48-385047A446B7}"/>
    <cellStyle name="40 % – Zvýraznění3 10" xfId="460" xr:uid="{6DA2C0C5-29BD-46E6-8010-E551C2B5F5CB}"/>
    <cellStyle name="40 % – Zvýraznění3 11" xfId="461" xr:uid="{A4DBCF0E-55A9-4B0A-B513-F09E0F0B1B26}"/>
    <cellStyle name="40 % – Zvýraznění3 2" xfId="9" xr:uid="{00000000-0005-0000-0000-000008000000}"/>
    <cellStyle name="40 % – Zvýraznění3 2 2" xfId="140" xr:uid="{EA005ECB-F1A3-4B66-99F7-3672A9BBD39D}"/>
    <cellStyle name="40 % – Zvýraznění3 2 2 2" xfId="287" xr:uid="{9F4D3AEE-E2E7-439C-93C3-DFE1959B9BEA}"/>
    <cellStyle name="40 % – Zvýraznění3 2 3" xfId="233" xr:uid="{8413085B-CAE2-4EE1-9029-B1880092CB6C}"/>
    <cellStyle name="40 % – Zvýraznění3 2 4" xfId="462" xr:uid="{1D6F75FB-6C69-4C8D-89E6-FCA8A7011D60}"/>
    <cellStyle name="40 % – Zvýraznění3 3" xfId="463" xr:uid="{62E17A56-6364-4F76-B574-AF665B9BED1F}"/>
    <cellStyle name="40 % – Zvýraznění3 4" xfId="464" xr:uid="{12CCD32D-80EC-4069-9CEB-FE6B654DE8D2}"/>
    <cellStyle name="40 % – Zvýraznění3 4 2" xfId="465" xr:uid="{F012000A-8FBB-40A9-BE2E-273F8344CBA5}"/>
    <cellStyle name="40 % – Zvýraznění3 5" xfId="466" xr:uid="{C8FA2228-D52B-44DA-8E8C-62096BF3D0D0}"/>
    <cellStyle name="40 % – Zvýraznění3 5 2" xfId="467" xr:uid="{7AD4F8A4-BFDC-47B2-A2CC-7C3C24A44A27}"/>
    <cellStyle name="40 % – Zvýraznění3 6" xfId="468" xr:uid="{54B9948F-728D-4D6A-8C5A-9C4B6DFDAD55}"/>
    <cellStyle name="40 % – Zvýraznění3 6 2" xfId="469" xr:uid="{A76BDF79-C01B-423C-8831-03D05A8E4A46}"/>
    <cellStyle name="40 % – Zvýraznění3 7" xfId="470" xr:uid="{A71B2DDF-1F43-479F-92F6-04563FA89DE3}"/>
    <cellStyle name="40 % – Zvýraznění3 7 2" xfId="471" xr:uid="{65F40912-0AB8-461D-A7C6-622E46F771D8}"/>
    <cellStyle name="40 % – Zvýraznění3 8" xfId="472" xr:uid="{6B2F05C8-8EF4-4B06-943C-92E152B9DF93}"/>
    <cellStyle name="40 % – Zvýraznění3 8 2" xfId="473" xr:uid="{0DF0E61E-2A70-45CD-A17B-EBD0AD64BB53}"/>
    <cellStyle name="40 % – Zvýraznění3 9" xfId="474" xr:uid="{D4E53541-2283-46C3-943C-8FE9E76D2F5D}"/>
    <cellStyle name="40 % – Zvýraznění4 10" xfId="475" xr:uid="{F3BB1AD8-4078-4FEF-8E01-9F76C427B10F}"/>
    <cellStyle name="40 % – Zvýraznění4 11" xfId="476" xr:uid="{16EB269D-1822-43D9-808B-D9AB0A909B73}"/>
    <cellStyle name="40 % – Zvýraznění4 2" xfId="10" xr:uid="{00000000-0005-0000-0000-000009000000}"/>
    <cellStyle name="40 % – Zvýraznění4 2 2" xfId="141" xr:uid="{20082D08-1121-459A-853F-8A2CA30FD9C5}"/>
    <cellStyle name="40 % – Zvýraznění4 2 2 2" xfId="288" xr:uid="{F9B60578-A02A-46DF-9915-D9AB239047F5}"/>
    <cellStyle name="40 % – Zvýraznění4 2 3" xfId="234" xr:uid="{5F1BB7DF-C0A3-41F5-B009-AF2255EAB043}"/>
    <cellStyle name="40 % – Zvýraznění4 2 4" xfId="477" xr:uid="{08F4A44E-7D4B-4BD6-82D2-0AF56FB95800}"/>
    <cellStyle name="40 % – Zvýraznění4 3" xfId="478" xr:uid="{F0327CCC-429B-4035-8AFC-86A268A25F24}"/>
    <cellStyle name="40 % – Zvýraznění4 4" xfId="479" xr:uid="{AD8E5937-7C46-4CF8-AA2E-30B250B4447E}"/>
    <cellStyle name="40 % – Zvýraznění4 4 2" xfId="480" xr:uid="{206AF3AD-85C8-4771-A17F-CF996513E19B}"/>
    <cellStyle name="40 % – Zvýraznění4 5" xfId="481" xr:uid="{5209CE66-EF35-4EBB-9564-A196BF1C7164}"/>
    <cellStyle name="40 % – Zvýraznění4 5 2" xfId="482" xr:uid="{EE7CE48A-8716-440A-8B02-761E70EB70DF}"/>
    <cellStyle name="40 % – Zvýraznění4 6" xfId="483" xr:uid="{AFB05AF9-D3B3-4598-BA1E-2F6CCC5DFD74}"/>
    <cellStyle name="40 % – Zvýraznění4 6 2" xfId="484" xr:uid="{1FFDAFBB-95D4-44CD-8E67-03EEB309391A}"/>
    <cellStyle name="40 % – Zvýraznění4 7" xfId="485" xr:uid="{BCB23CE6-5D92-4F01-AF01-69BFEFA9F8C6}"/>
    <cellStyle name="40 % – Zvýraznění4 7 2" xfId="486" xr:uid="{5707DBD8-0DA4-485D-A406-8ACF7E867E09}"/>
    <cellStyle name="40 % – Zvýraznění4 8" xfId="487" xr:uid="{C02BE625-09A2-4BC2-90A8-B4A6E53FBB27}"/>
    <cellStyle name="40 % – Zvýraznění4 8 2" xfId="488" xr:uid="{D575D091-1C5A-4D85-B92D-0795D439D4B8}"/>
    <cellStyle name="40 % – Zvýraznění4 9" xfId="489" xr:uid="{1CD48F71-4593-438C-A73C-744D699E6095}"/>
    <cellStyle name="40 % – Zvýraznění5 10" xfId="490" xr:uid="{43191F1C-5527-49F4-B741-E0B3440C6087}"/>
    <cellStyle name="40 % – Zvýraznění5 11" xfId="491" xr:uid="{452F81C5-DAEF-45CD-869A-5D8DF39F120D}"/>
    <cellStyle name="40 % – Zvýraznění5 2" xfId="11" xr:uid="{00000000-0005-0000-0000-00000A000000}"/>
    <cellStyle name="40 % – Zvýraznění5 2 2" xfId="142" xr:uid="{D9AA2565-CFDA-4DA5-A8FC-5C631FDDD663}"/>
    <cellStyle name="40 % – Zvýraznění5 2 2 2" xfId="289" xr:uid="{E55652F5-CFC2-4068-B836-269E3B4F6EA7}"/>
    <cellStyle name="40 % – Zvýraznění5 2 3" xfId="235" xr:uid="{0172918D-7E98-4049-B6EE-408EBA5973C0}"/>
    <cellStyle name="40 % – Zvýraznění5 2 4" xfId="492" xr:uid="{BD2C5321-4BD7-4ED1-B3CF-81A588667F59}"/>
    <cellStyle name="40 % – Zvýraznění5 3" xfId="493" xr:uid="{2E607DF3-8347-4F1F-8BE1-634BA3CFF603}"/>
    <cellStyle name="40 % – Zvýraznění5 4" xfId="494" xr:uid="{1AC7AAB7-6952-4A46-8AC4-BBEF90C6454C}"/>
    <cellStyle name="40 % – Zvýraznění5 4 2" xfId="495" xr:uid="{1BE7A19B-4E24-4338-AAA2-916BBE16CABE}"/>
    <cellStyle name="40 % – Zvýraznění5 5" xfId="496" xr:uid="{6CF98A0C-66B2-4C70-8025-852FF8141B12}"/>
    <cellStyle name="40 % – Zvýraznění5 5 2" xfId="497" xr:uid="{21E88A95-CB4B-4510-85DF-82AAEF788518}"/>
    <cellStyle name="40 % – Zvýraznění5 6" xfId="498" xr:uid="{52FB6192-5181-4E12-9A09-D8E6FFF7085E}"/>
    <cellStyle name="40 % – Zvýraznění5 6 2" xfId="499" xr:uid="{9C1765E6-2BDB-4F79-AB7A-4B4795EBB8C3}"/>
    <cellStyle name="40 % – Zvýraznění5 7" xfId="500" xr:uid="{44533F46-635C-4CC0-9E7D-5F59D4C356D3}"/>
    <cellStyle name="40 % – Zvýraznění5 7 2" xfId="501" xr:uid="{D8E3A5F2-6532-4EDE-82BA-3DD9E50D110A}"/>
    <cellStyle name="40 % – Zvýraznění5 8" xfId="502" xr:uid="{BC1AEB87-DAFE-4D13-A6C6-EF926A8BF8D9}"/>
    <cellStyle name="40 % – Zvýraznění5 8 2" xfId="503" xr:uid="{73580F08-12A1-4C21-A1BC-EFCEC7725FD1}"/>
    <cellStyle name="40 % – Zvýraznění5 9" xfId="504" xr:uid="{BCDA610A-ADF0-4D2B-A992-7E4650D727DF}"/>
    <cellStyle name="40 % – Zvýraznění6 10" xfId="505" xr:uid="{E0090926-202C-47EF-A4A4-057A18297799}"/>
    <cellStyle name="40 % – Zvýraznění6 11" xfId="506" xr:uid="{977953BE-E76E-47D3-A8F3-BFF47C011404}"/>
    <cellStyle name="40 % – Zvýraznění6 2" xfId="12" xr:uid="{00000000-0005-0000-0000-00000B000000}"/>
    <cellStyle name="40 % – Zvýraznění6 2 2" xfId="143" xr:uid="{3C4D4122-AB7D-4B39-829C-DB5CEDE95825}"/>
    <cellStyle name="40 % – Zvýraznění6 2 2 2" xfId="290" xr:uid="{EF9F6B9C-773C-4B13-8122-9F280C0A881C}"/>
    <cellStyle name="40 % – Zvýraznění6 2 3" xfId="236" xr:uid="{13164AD7-DEFF-4503-A10B-07F58D0EFC5D}"/>
    <cellStyle name="40 % – Zvýraznění6 2 4" xfId="507" xr:uid="{B6B92845-0CF9-4100-9E3D-9F36574E92EB}"/>
    <cellStyle name="40 % – Zvýraznění6 3" xfId="508" xr:uid="{646B010F-CB7F-4B55-B559-1CA8D9BB2EE9}"/>
    <cellStyle name="40 % – Zvýraznění6 4" xfId="509" xr:uid="{302DA719-DD63-4749-944B-3DE81E8DA571}"/>
    <cellStyle name="40 % – Zvýraznění6 4 2" xfId="510" xr:uid="{2C78D69C-55B8-4CF2-8E7D-03E971AEF25B}"/>
    <cellStyle name="40 % – Zvýraznění6 5" xfId="511" xr:uid="{E3AB56EA-D091-4A7F-B02B-92D9E6E689A5}"/>
    <cellStyle name="40 % – Zvýraznění6 5 2" xfId="512" xr:uid="{963A384F-AD0D-40E3-BA7D-972E80839A5D}"/>
    <cellStyle name="40 % – Zvýraznění6 6" xfId="513" xr:uid="{D51C2469-93F9-4DB5-A317-E362FE718F8E}"/>
    <cellStyle name="40 % – Zvýraznění6 6 2" xfId="514" xr:uid="{D01E9D42-D331-404F-9C89-2B8736164518}"/>
    <cellStyle name="40 % – Zvýraznění6 7" xfId="515" xr:uid="{691570D8-7A82-46AA-B30B-A5391CEC14FC}"/>
    <cellStyle name="40 % – Zvýraznění6 7 2" xfId="516" xr:uid="{F88DD0FE-6951-4E45-82B1-AD88C8B597CC}"/>
    <cellStyle name="40 % – Zvýraznění6 8" xfId="517" xr:uid="{DD0706B6-FE5A-49F7-81E4-02767A1D9B84}"/>
    <cellStyle name="40 % – Zvýraznění6 8 2" xfId="518" xr:uid="{0BE2657A-4F58-4C32-92B6-B736DE62F0A0}"/>
    <cellStyle name="40 % – Zvýraznění6 9" xfId="519" xr:uid="{746BAC6E-76EB-4188-B927-42C76FB86B11}"/>
    <cellStyle name="60 % – Zvýraznění 1" xfId="87" builtinId="32" customBuiltin="1"/>
    <cellStyle name="60 % – Zvýraznění 1 2" xfId="165" xr:uid="{AD1A04BA-7BC5-4542-ACD2-23046A9372A9}"/>
    <cellStyle name="60 % – Zvýraznění 1 2 2" xfId="688" xr:uid="{4B85C2CD-8FDE-4C59-BC67-A7359CD50E41}"/>
    <cellStyle name="60 % – Zvýraznění 1 3" xfId="208" xr:uid="{056B9B24-8F50-413A-A5AF-DE02CD38C3A7}"/>
    <cellStyle name="60 % – Zvýraznění 1 3 2" xfId="680" xr:uid="{ABDE3A2A-F049-4F94-B2C9-B5DCA6CB1EDA}"/>
    <cellStyle name="60 % – Zvýraznění 1 4" xfId="700" xr:uid="{39E21A12-F555-4256-A97D-43A9A1F649E6}"/>
    <cellStyle name="60 % – Zvýraznění 1 5" xfId="730" xr:uid="{0CCB1976-0EBD-4D09-A863-A082E02C6E3A}"/>
    <cellStyle name="60 % – Zvýraznění 1 6" xfId="329" xr:uid="{7038A4D3-0EF6-42E5-A3A4-64088562B91C}"/>
    <cellStyle name="60 % – Zvýraznění 1 7" xfId="310" xr:uid="{0489B2A9-8773-4D89-AE2E-A9255B21536B}"/>
    <cellStyle name="60 % – Zvýraznění 1 8" xfId="825" xr:uid="{E5E02FB0-0F65-4096-971B-FB4693F8E35C}"/>
    <cellStyle name="60 % – Zvýraznění 2" xfId="90" builtinId="36" customBuiltin="1"/>
    <cellStyle name="60 % – Zvýraznění 2 2" xfId="166" xr:uid="{C5E40A32-A7C3-4024-88B0-489060359131}"/>
    <cellStyle name="60 % – Zvýraznění 2 2 2" xfId="689" xr:uid="{2EE1B56F-07A1-43D4-9579-D9E082C3CFF1}"/>
    <cellStyle name="60 % – Zvýraznění 2 3" xfId="211" xr:uid="{81DE7D80-3E5C-4235-AE84-D2FF6443EA73}"/>
    <cellStyle name="60 % – Zvýraznění 2 3 2" xfId="681" xr:uid="{6E46D05B-ECBB-4941-AB03-D63ACD449BA6}"/>
    <cellStyle name="60 % – Zvýraznění 2 4" xfId="703" xr:uid="{713A8A64-A2FB-457E-B6ED-3BE0DA91539D}"/>
    <cellStyle name="60 % – Zvýraznění 2 5" xfId="731" xr:uid="{6D5CCF03-C2FD-4D7A-BA82-D781CDD24010}"/>
    <cellStyle name="60 % – Zvýraznění 2 6" xfId="330" xr:uid="{05F43084-58FA-4564-A2D1-6593EDD5877A}"/>
    <cellStyle name="60 % – Zvýraznění 2 7" xfId="313" xr:uid="{A6C5E3CB-157C-4FEB-94B0-1DB25912423C}"/>
    <cellStyle name="60 % – Zvýraznění 2 8" xfId="828" xr:uid="{20357D31-5C26-47AA-956D-5A070533588A}"/>
    <cellStyle name="60 % – Zvýraznění 3" xfId="93" builtinId="40" customBuiltin="1"/>
    <cellStyle name="60 % – Zvýraznění 3 2" xfId="167" xr:uid="{4C828CD0-E4E8-4B66-B837-670BE24B3D0B}"/>
    <cellStyle name="60 % – Zvýraznění 3 2 2" xfId="690" xr:uid="{28914CA4-6DAC-48CD-9B19-7CE82988E159}"/>
    <cellStyle name="60 % – Zvýraznění 3 3" xfId="214" xr:uid="{DFB41F23-117C-43DB-BC08-8314FBD87FB9}"/>
    <cellStyle name="60 % – Zvýraznění 3 3 2" xfId="682" xr:uid="{3D206CC4-B456-4C28-B03D-6ABAF1E8074D}"/>
    <cellStyle name="60 % – Zvýraznění 3 4" xfId="706" xr:uid="{9E03B5D9-41FC-4FF9-8EE5-883D40A394AD}"/>
    <cellStyle name="60 % – Zvýraznění 3 5" xfId="732" xr:uid="{57598946-93CE-4E6A-9659-0B037CD58C8B}"/>
    <cellStyle name="60 % – Zvýraznění 3 6" xfId="332" xr:uid="{BEB6E0F1-E55B-4F62-9FC6-2A05197C90DF}"/>
    <cellStyle name="60 % – Zvýraznění 3 7" xfId="316" xr:uid="{A9BA20A1-3E98-4994-8ED3-6BD6C2D1E290}"/>
    <cellStyle name="60 % – Zvýraznění 3 8" xfId="831" xr:uid="{F225BC1F-507C-42EA-A258-2FBEAFE50711}"/>
    <cellStyle name="60 % – Zvýraznění 4" xfId="96" builtinId="44" customBuiltin="1"/>
    <cellStyle name="60 % – Zvýraznění 4 2" xfId="168" xr:uid="{3DFA7180-92B6-47AF-894A-ADE7C22AB3B8}"/>
    <cellStyle name="60 % – Zvýraznění 4 2 2" xfId="691" xr:uid="{BCC5F263-3F66-4616-8676-B4ED5D52F913}"/>
    <cellStyle name="60 % – Zvýraznění 4 3" xfId="217" xr:uid="{6AF04254-809C-4F22-A2E6-ECD74EEFDE57}"/>
    <cellStyle name="60 % – Zvýraznění 4 3 2" xfId="683" xr:uid="{5CCC68F1-A495-4D90-9076-04478E3EC8B9}"/>
    <cellStyle name="60 % – Zvýraznění 4 4" xfId="709" xr:uid="{7197B957-9F28-45DB-8EE9-997EC5FF49B1}"/>
    <cellStyle name="60 % – Zvýraznění 4 5" xfId="733" xr:uid="{F2FDE975-4883-40AB-B476-16CE5CB87B58}"/>
    <cellStyle name="60 % – Zvýraznění 4 6" xfId="333" xr:uid="{F3695889-852C-49FD-AB54-0BAC9F9786E1}"/>
    <cellStyle name="60 % – Zvýraznění 4 7" xfId="319" xr:uid="{7A55CBFC-6060-4096-A088-2EC795EA5ED1}"/>
    <cellStyle name="60 % – Zvýraznění 4 8" xfId="834" xr:uid="{7E9471AB-0C1C-420D-BBD1-76C1A0A7D048}"/>
    <cellStyle name="60 % – Zvýraznění 5" xfId="99" builtinId="48" customBuiltin="1"/>
    <cellStyle name="60 % – Zvýraznění 5 2" xfId="169" xr:uid="{FD6C3160-1FCB-4BC9-BC04-16A56354F353}"/>
    <cellStyle name="60 % – Zvýraznění 5 2 2" xfId="692" xr:uid="{89D317B7-4E03-4E69-B80F-A73C3F92DCE8}"/>
    <cellStyle name="60 % – Zvýraznění 5 3" xfId="220" xr:uid="{24A4551E-BBE3-486B-A74D-43309B539471}"/>
    <cellStyle name="60 % – Zvýraznění 5 3 2" xfId="684" xr:uid="{9161A774-F85B-4248-94E7-8EFBCDD3348C}"/>
    <cellStyle name="60 % – Zvýraznění 5 4" xfId="712" xr:uid="{69C60958-96E6-452B-88E4-AC1A2892B0B2}"/>
    <cellStyle name="60 % – Zvýraznění 5 5" xfId="734" xr:uid="{301B5245-C5B6-41F1-98FF-3C217A3763D6}"/>
    <cellStyle name="60 % – Zvýraznění 5 6" xfId="335" xr:uid="{FF4BAA72-D323-4CD5-BD84-149FB69BA639}"/>
    <cellStyle name="60 % – Zvýraznění 5 7" xfId="322" xr:uid="{36E1114F-A272-43C2-9773-58F289920B9C}"/>
    <cellStyle name="60 % – Zvýraznění 5 8" xfId="837" xr:uid="{D18484E7-4101-4C9D-81CB-38C283722116}"/>
    <cellStyle name="60 % – Zvýraznění 6" xfId="102" builtinId="52" customBuiltin="1"/>
    <cellStyle name="60 % – Zvýraznění 6 2" xfId="170" xr:uid="{DEB251A2-FA22-42AB-95D4-BCCF83B31756}"/>
    <cellStyle name="60 % – Zvýraznění 6 2 2" xfId="693" xr:uid="{D7E3AF3B-33DB-4BFA-B486-DFDEAC41D59D}"/>
    <cellStyle name="60 % – Zvýraznění 6 3" xfId="223" xr:uid="{80F33E1A-7630-4B7C-BFD8-AA67A889F92E}"/>
    <cellStyle name="60 % – Zvýraznění 6 3 2" xfId="685" xr:uid="{66F5134A-FC23-49D0-8B88-42DF73298DF9}"/>
    <cellStyle name="60 % – Zvýraznění 6 4" xfId="715" xr:uid="{B6647DFC-3EC5-4C33-9FDE-0F7BFD781A5F}"/>
    <cellStyle name="60 % – Zvýraznění 6 5" xfId="735" xr:uid="{03CA9FA1-9ABE-4BE3-AA92-3C6423065F98}"/>
    <cellStyle name="60 % – Zvýraznění 6 6" xfId="336" xr:uid="{2E127731-7C83-4081-A8DB-D48D10D397DA}"/>
    <cellStyle name="60 % – Zvýraznění 6 7" xfId="325" xr:uid="{C1A1B9AA-F6D9-41EB-8A29-AB4CF377694A}"/>
    <cellStyle name="60 % – Zvýraznění 6 8" xfId="841" xr:uid="{C138A39B-A47E-4BC1-8FAF-EC0AE27750C8}"/>
    <cellStyle name="60 % – Zvýraznění1 2" xfId="13" xr:uid="{00000000-0005-0000-0000-00000C000000}"/>
    <cellStyle name="60 % – Zvýraznění1 2 2" xfId="520" xr:uid="{61946E1B-99CE-400E-93E9-A15B1F8D74A2}"/>
    <cellStyle name="60 % – Zvýraznění1 3" xfId="521" xr:uid="{D4BD467F-2C32-4EDF-9C2C-B4D810525043}"/>
    <cellStyle name="60 % – Zvýraznění1 4" xfId="522" xr:uid="{E83616B2-3BB3-4ECF-94EF-8BCAF3C0CF47}"/>
    <cellStyle name="60 % – Zvýraznění2 2" xfId="14" xr:uid="{00000000-0005-0000-0000-00000D000000}"/>
    <cellStyle name="60 % – Zvýraznění2 2 2" xfId="523" xr:uid="{01E89FF3-45E9-4775-B698-7753A59B20D5}"/>
    <cellStyle name="60 % – Zvýraznění2 3" xfId="524" xr:uid="{68FB32C1-0637-4917-BA40-81355202E60F}"/>
    <cellStyle name="60 % – Zvýraznění2 4" xfId="525" xr:uid="{2484115D-ED6A-42A5-A68F-44C3C14A0CF7}"/>
    <cellStyle name="60 % – Zvýraznění3 2" xfId="15" xr:uid="{00000000-0005-0000-0000-00000E000000}"/>
    <cellStyle name="60 % – Zvýraznění3 2 2" xfId="526" xr:uid="{813D66BC-5E1B-428E-AFBF-D1915179DD2A}"/>
    <cellStyle name="60 % – Zvýraznění3 3" xfId="527" xr:uid="{80C75A1A-FF62-4189-87B5-EBE7FF78C431}"/>
    <cellStyle name="60 % – Zvýraznění3 4" xfId="528" xr:uid="{769E9BEA-6EFA-498A-9C2B-9FD97C38D4B0}"/>
    <cellStyle name="60 % – Zvýraznění4 2" xfId="16" xr:uid="{00000000-0005-0000-0000-00000F000000}"/>
    <cellStyle name="60 % – Zvýraznění4 2 2" xfId="529" xr:uid="{6125A9E8-3F5D-4605-9AF9-59AEB35C88B4}"/>
    <cellStyle name="60 % – Zvýraznění4 3" xfId="530" xr:uid="{B4E1743E-6B2A-4849-A65C-BF097E6669D6}"/>
    <cellStyle name="60 % – Zvýraznění4 4" xfId="531" xr:uid="{3F4EEED7-E0B4-4069-A4C1-F2B1338F878B}"/>
    <cellStyle name="60 % – Zvýraznění5 2" xfId="17" xr:uid="{00000000-0005-0000-0000-000010000000}"/>
    <cellStyle name="60 % – Zvýraznění5 2 2" xfId="532" xr:uid="{18A49A1D-4A0B-4BF8-A9D6-2E8B383DCE0F}"/>
    <cellStyle name="60 % – Zvýraznění5 3" xfId="533" xr:uid="{FCB27233-B2F1-4D26-A138-00D0FE02F55B}"/>
    <cellStyle name="60 % – Zvýraznění5 4" xfId="534" xr:uid="{ABFAB8E4-584E-458A-8E40-3F844A19206D}"/>
    <cellStyle name="60 % – Zvýraznění6 2" xfId="18" xr:uid="{00000000-0005-0000-0000-000011000000}"/>
    <cellStyle name="60 % – Zvýraznění6 2 2" xfId="535" xr:uid="{379A33D3-6101-4B1A-8705-8B6B13D9C91F}"/>
    <cellStyle name="60 % – Zvýraznění6 3" xfId="536" xr:uid="{4CD930EA-2E66-409D-8271-481FF5B9CA60}"/>
    <cellStyle name="60 % – Zvýraznění6 4" xfId="537" xr:uid="{6F6FFF86-B6CB-466F-AE7B-A54556C8B189}"/>
    <cellStyle name="Celkem" xfId="19" builtinId="25" customBuiltin="1"/>
    <cellStyle name="Celkem 2" xfId="20" xr:uid="{00000000-0005-0000-0000-000013000000}"/>
    <cellStyle name="Celkem 2 2" xfId="716" xr:uid="{6A73BAD0-706B-4910-880A-5B2F5FF11A4B}"/>
    <cellStyle name="Celkem 2 2 2" xfId="763" xr:uid="{3FF05888-588B-426D-A6C0-3215B7B686F1}"/>
    <cellStyle name="Celkem 2 2 3" xfId="762" xr:uid="{8872E8BB-6C21-4864-B2F3-4299CC22A8CD}"/>
    <cellStyle name="Celkem 2 3" xfId="750" xr:uid="{A0D82FDD-EC54-47B3-80F4-38A97FD3DBC8}"/>
    <cellStyle name="Celkem 2 4" xfId="749" xr:uid="{6F1B91DC-9894-45BF-B280-AB08B263DD56}"/>
    <cellStyle name="Celkem 2 5" xfId="538" xr:uid="{7742EE92-657F-4228-86F5-4D63382C5C97}"/>
    <cellStyle name="Celkem 3" xfId="237" xr:uid="{F430FF9D-2079-4863-9498-8420114F51F6}"/>
    <cellStyle name="Celkem 3 2" xfId="717" xr:uid="{A0EA46C5-2D96-4EEF-ACD5-699A9CD3516D}"/>
    <cellStyle name="Celkem 3 2 2" xfId="764" xr:uid="{060F9ACC-3942-4CD8-8FFE-EAA074684A18}"/>
    <cellStyle name="Celkem 3 2 3" xfId="740" xr:uid="{308D0AA1-B2CD-45AE-AD3B-39D1D72C285F}"/>
    <cellStyle name="Celkem 3 3" xfId="751" xr:uid="{4DD1A68B-0411-40DC-9536-8DED2422D738}"/>
    <cellStyle name="Celkem 3 4" xfId="748" xr:uid="{8BE8D5EA-B78D-467F-AAC9-087C366BC113}"/>
    <cellStyle name="Celkem 4" xfId="539" xr:uid="{C64E3886-225F-4474-9E07-05F309E578A9}"/>
    <cellStyle name="Čárka 2" xfId="21" xr:uid="{00000000-0005-0000-0000-000014000000}"/>
    <cellStyle name="Čárka 2 2" xfId="540" xr:uid="{492E7A03-6B79-43F0-9621-F3CCEA81AB75}"/>
    <cellStyle name="Čárka 3" xfId="128" xr:uid="{865C54D9-9B16-4070-A26B-FA7FF4512679}"/>
    <cellStyle name="Čárka 3 2" xfId="278" xr:uid="{798B6FBF-C865-45BC-A76D-0F01230CD89F}"/>
    <cellStyle name="Čárka 3 3" xfId="541" xr:uid="{613B75B2-1321-463E-9C0E-80987B8FCB39}"/>
    <cellStyle name="čárky 2" xfId="22" xr:uid="{00000000-0005-0000-0000-000015000000}"/>
    <cellStyle name="čárky 2 2" xfId="23" xr:uid="{00000000-0005-0000-0000-000016000000}"/>
    <cellStyle name="čárky 2 2 2" xfId="145" xr:uid="{8873334F-837B-446E-9132-F22CA945D944}"/>
    <cellStyle name="čárky 2 2 3" xfId="192" xr:uid="{049F8ACE-72A2-456B-B813-05CCC6DCA306}"/>
    <cellStyle name="čárky 2 3" xfId="144" xr:uid="{20012D35-061D-4F62-9DAD-3BB2F24A34A9}"/>
    <cellStyle name="čárky 2 4" xfId="171" xr:uid="{786CC02A-30B0-4A0E-9FE8-5C04DA72F19E}"/>
    <cellStyle name="čárky 3" xfId="24" xr:uid="{00000000-0005-0000-0000-000017000000}"/>
    <cellStyle name="čárky 3 2" xfId="193" xr:uid="{38D22654-7894-468F-BBF5-7B63DA8C299C}"/>
    <cellStyle name="čárky 3 2 2" xfId="542" xr:uid="{1D472349-4820-47B9-95B3-57593DDF16DD}"/>
    <cellStyle name="čárky 3 3" xfId="172" xr:uid="{B20020F7-9610-416C-8C75-BF079064CFB8}"/>
    <cellStyle name="Chybně 2" xfId="25" xr:uid="{00000000-0005-0000-0000-000018000000}"/>
    <cellStyle name="Chybně 2 2" xfId="543" xr:uid="{87825B00-9E26-43FF-8D7D-356A2DD9E5A3}"/>
    <cellStyle name="Chybně 3" xfId="544" xr:uid="{00F32ECC-6278-4068-8CC9-F44F7006B667}"/>
    <cellStyle name="Chybně 4" xfId="545" xr:uid="{36A3B833-FEDC-4458-A399-95A8470E5C67}"/>
    <cellStyle name="Kontrolní buňka" xfId="26" builtinId="23" customBuiltin="1"/>
    <cellStyle name="Kontrolní buňka 2" xfId="27" xr:uid="{00000000-0005-0000-0000-00001A000000}"/>
    <cellStyle name="Kontrolní buňka 2 2" xfId="546" xr:uid="{4899D0BC-132F-4EA8-A686-A27023CD42C1}"/>
    <cellStyle name="Kontrolní buňka 3" xfId="174" xr:uid="{BFF14061-86EE-4B97-AA33-2B16CBB02617}"/>
    <cellStyle name="Kontrolní buňka 3 2" xfId="547" xr:uid="{D024D658-6E3A-4682-B3C9-2E565023C567}"/>
    <cellStyle name="Kontrolní buňka 4" xfId="238" xr:uid="{70E8258C-E61F-4E22-BA99-ADF99DC104C3}"/>
    <cellStyle name="Kontrolní buňka 4 2" xfId="548" xr:uid="{93750224-D385-4531-894B-F841F433241D}"/>
    <cellStyle name="Nadpis 1" xfId="28" builtinId="16" customBuiltin="1"/>
    <cellStyle name="Nadpis 1 2" xfId="29" xr:uid="{00000000-0005-0000-0000-00001C000000}"/>
    <cellStyle name="Nadpis 1 2 2" xfId="549" xr:uid="{E60C0A99-9E4F-4B16-9400-2CE6FCD559E2}"/>
    <cellStyle name="Nadpis 1 3" xfId="239" xr:uid="{B640C2E0-A3B4-4EDE-9998-5D1E128C1CBC}"/>
    <cellStyle name="Nadpis 1 4" xfId="550" xr:uid="{F1A0DE8C-1C00-40A2-9ECC-7D47A72DFCB0}"/>
    <cellStyle name="Nadpis 2" xfId="30" builtinId="17" customBuiltin="1"/>
    <cellStyle name="Nadpis 2 2" xfId="31" xr:uid="{00000000-0005-0000-0000-00001E000000}"/>
    <cellStyle name="Nadpis 2 2 2" xfId="551" xr:uid="{FE1586A5-ACC2-4C1A-92ED-4274AB212BA8}"/>
    <cellStyle name="Nadpis 2 3" xfId="240" xr:uid="{3ECDC2A3-98B8-49F3-88FA-A8CB86E78A3F}"/>
    <cellStyle name="Nadpis 2 4" xfId="552" xr:uid="{774C276A-DEA3-4786-B514-38DC3FD32E35}"/>
    <cellStyle name="Nadpis 3" xfId="32" builtinId="18" customBuiltin="1"/>
    <cellStyle name="Nadpis 3 2" xfId="33" xr:uid="{00000000-0005-0000-0000-000020000000}"/>
    <cellStyle name="Nadpis 3 2 2" xfId="553" xr:uid="{05D57A28-1D31-433B-B13D-D77ADAFA1331}"/>
    <cellStyle name="Nadpis 3 3" xfId="241" xr:uid="{B3FCA6D3-0053-4F32-A988-E394AA45D570}"/>
    <cellStyle name="Nadpis 3 4" xfId="554" xr:uid="{8BDBA5B6-D45F-4959-B8D9-1C100D840467}"/>
    <cellStyle name="Nadpis 4" xfId="34" builtinId="19" customBuiltin="1"/>
    <cellStyle name="Nadpis 4 2" xfId="35" xr:uid="{00000000-0005-0000-0000-000022000000}"/>
    <cellStyle name="Nadpis 4 2 2" xfId="555" xr:uid="{0975A976-EB0F-4DD9-B096-0FDAF683126C}"/>
    <cellStyle name="Nadpis 4 3" xfId="242" xr:uid="{09AB04A2-1817-4B55-BE7E-AB78062527AB}"/>
    <cellStyle name="Nadpis 4 4" xfId="556" xr:uid="{2D531CC0-75F7-409D-ACC9-81550AC0F2FD}"/>
    <cellStyle name="Název" xfId="36" builtinId="15" customBuiltin="1"/>
    <cellStyle name="Název 2" xfId="37" xr:uid="{00000000-0005-0000-0000-000024000000}"/>
    <cellStyle name="Název 2 2" xfId="557" xr:uid="{EF90E04E-5557-48B3-95CA-D15F03CE3103}"/>
    <cellStyle name="Název 3" xfId="104" xr:uid="{334DAACF-C0AA-4573-A3DC-39FD86BF2DAE}"/>
    <cellStyle name="Název 3 2" xfId="558" xr:uid="{92C10BBD-3B00-4EAE-A6BA-B6324884247F}"/>
    <cellStyle name="Název 4" xfId="243" xr:uid="{AED894E7-1FF7-4357-9465-4A9E5155A726}"/>
    <cellStyle name="Název 4 2" xfId="559" xr:uid="{48A33E7E-9739-402E-861C-88EC9029BD79}"/>
    <cellStyle name="Název 5" xfId="686" xr:uid="{BF8A8F55-C508-4B50-B006-FAFE8ED888F4}"/>
    <cellStyle name="Název 6" xfId="678" xr:uid="{BB2AF60B-0C7B-4170-803A-9800C4F57117}"/>
    <cellStyle name="Název 7" xfId="695" xr:uid="{30726313-DA06-424E-B512-08DC9AC8A908}"/>
    <cellStyle name="Název 8" xfId="728" xr:uid="{9FEB22D0-4BF1-45C7-B250-C21D81FC26DB}"/>
    <cellStyle name="Název 9" xfId="326" xr:uid="{4CD0D0C3-C9C4-4AAD-98D1-A79A6E38956B}"/>
    <cellStyle name="Neutrální" xfId="38" builtinId="28" customBuiltin="1"/>
    <cellStyle name="Neutrální 2" xfId="39" xr:uid="{00000000-0005-0000-0000-000026000000}"/>
    <cellStyle name="Neutrální 2 2" xfId="560" xr:uid="{C4A30FE2-1AF3-4944-BF15-A92FE83FEE0E}"/>
    <cellStyle name="Neutrální 3" xfId="105" xr:uid="{6A87629C-26CA-43A5-AE58-247E7024A1B9}"/>
    <cellStyle name="Neutrální 3 2" xfId="561" xr:uid="{6E9C73C9-775A-460B-9C9A-2CA664DA0BE8}"/>
    <cellStyle name="Neutrální 4" xfId="175" xr:uid="{07BC01A4-6F80-4754-AB4D-B336AFF12F02}"/>
    <cellStyle name="Neutrální 4 2" xfId="562" xr:uid="{9CC88DEE-8A4A-422F-A534-AF766FE2C9CE}"/>
    <cellStyle name="Neutrální 5" xfId="244" xr:uid="{C05C14C6-FCE5-4D3F-BD7C-A8D5921D7A83}"/>
    <cellStyle name="Neutrální 5 2" xfId="687" xr:uid="{F704F8D9-F6F9-4248-9F2E-71FEF81F98CF}"/>
    <cellStyle name="Neutrální 6" xfId="679" xr:uid="{EFB75FEC-43F3-4265-97CC-1F5546834CFB}"/>
    <cellStyle name="Neutrální 7" xfId="696" xr:uid="{EBE73C94-6B60-4C32-A96B-31CD17C193CE}"/>
    <cellStyle name="Neutrální 8" xfId="729" xr:uid="{CB5227BE-9D90-4EB1-956C-F8C2E6432BEC}"/>
    <cellStyle name="Neutrální 9" xfId="327" xr:uid="{CEF88814-3F42-4E24-96E2-80E92CC9973A}"/>
    <cellStyle name="Normální" xfId="0" builtinId="0"/>
    <cellStyle name="Normální 10" xfId="108" xr:uid="{FD35EA1C-190F-435E-BDD8-52CCBD065CA1}"/>
    <cellStyle name="Normální 10 2" xfId="199" xr:uid="{5BAC4827-AE6D-410E-A17E-3C422174A1E4}"/>
    <cellStyle name="Normální 10 2 2" xfId="299" xr:uid="{CE059CD1-BC07-4B2C-B594-53F32491E3AC}"/>
    <cellStyle name="Normální 10 2 2 2" xfId="338" xr:uid="{EA08AB37-7863-454F-BDA9-C779B4D6AACE}"/>
    <cellStyle name="Normální 10 2 3" xfId="564" xr:uid="{80C59BA5-F413-4C70-8117-162CA8CA32C7}"/>
    <cellStyle name="Normální 10 3" xfId="195" xr:uid="{7CDF1631-2458-4986-809D-68EBB9E0DCE6}"/>
    <cellStyle name="Normální 10 3 2" xfId="297" xr:uid="{CC1681B3-72BE-4A00-B17C-766284481905}"/>
    <cellStyle name="Normální 10 4" xfId="268" xr:uid="{36EE1B9E-04E1-4330-8443-9A1DEBE1F839}"/>
    <cellStyle name="Normální 10 5" xfId="563" xr:uid="{C0DE25F8-A409-4CEA-A75D-7DC0D89E3C32}"/>
    <cellStyle name="Normální 11" xfId="114" xr:uid="{19AFCCF7-6E92-4DD6-ABCB-DFEB1391A4E2}"/>
    <cellStyle name="Normální 11 2" xfId="40" xr:uid="{00000000-0005-0000-0000-000028000000}"/>
    <cellStyle name="Normální 11 2 2" xfId="115" xr:uid="{DA46F052-7C1A-4BD8-9AB7-86B5BDB48F1E}"/>
    <cellStyle name="Normální 11 3" xfId="271" xr:uid="{FD5CD969-4A2A-4878-AF57-EA6E817EDAF7}"/>
    <cellStyle name="Normální 11 3 2" xfId="566" xr:uid="{7E9465E4-3BFA-48E0-AC52-852CDD76F2DC}"/>
    <cellStyle name="Normální 11 4" xfId="565" xr:uid="{27894716-B936-4BFE-8DBB-E9D40748C7C8}"/>
    <cellStyle name="Normální 12" xfId="120" xr:uid="{1609DF0B-06EC-4D9D-9E2D-811B6498E976}"/>
    <cellStyle name="Normální 12 2" xfId="273" xr:uid="{796A99AA-A734-4622-AF3F-1BB8BE3E502F}"/>
    <cellStyle name="Normální 12 2 2" xfId="568" xr:uid="{E3213D5D-F00C-4B72-BC4C-B10D9B22EE6E}"/>
    <cellStyle name="Normální 12 3" xfId="567" xr:uid="{D66510E1-6F02-4422-9D51-05BD10D25C46}"/>
    <cellStyle name="Normální 13" xfId="123" xr:uid="{ABCB0646-1FA0-4331-9B9F-99569EF103E6}"/>
    <cellStyle name="Normální 13 2" xfId="276" xr:uid="{1E460695-F953-4F4D-8C04-603A267F8C08}"/>
    <cellStyle name="Normální 13 2 2" xfId="570" xr:uid="{7F51FAD9-D497-400B-9696-756C04C48025}"/>
    <cellStyle name="Normální 13 3" xfId="569" xr:uid="{23A622AF-9A7B-4A03-BADB-1BED963A6E36}"/>
    <cellStyle name="Normální 14" xfId="41" xr:uid="{00000000-0005-0000-0000-000029000000}"/>
    <cellStyle name="Normální 14 2" xfId="121" xr:uid="{C46D9CBD-3377-4873-A86F-27F1E58AB46D}"/>
    <cellStyle name="Normální 14 2 2" xfId="274" xr:uid="{92549D61-292A-4AB1-9A13-4BC9B153167E}"/>
    <cellStyle name="Normální 14 2 2 2" xfId="573" xr:uid="{D6C4BCDC-CAF9-4260-A23A-7873248A8E4D}"/>
    <cellStyle name="Normální 14 2 3" xfId="572" xr:uid="{B183DDEE-5381-4582-83E9-AFF02829B140}"/>
    <cellStyle name="Normální 14 3" xfId="146" xr:uid="{59355636-625A-4422-837C-AE714C197616}"/>
    <cellStyle name="Normální 14 3 2" xfId="291" xr:uid="{6B1601B7-CD98-4AF9-B6D8-1412A2307CF3}"/>
    <cellStyle name="Normální 14 3 3" xfId="574" xr:uid="{EFFAC2B7-AF5E-4775-966F-DA1579CCB759}"/>
    <cellStyle name="Normální 14 4" xfId="150" xr:uid="{329EE1D0-4F19-4658-8E0F-316F9B084CD0}"/>
    <cellStyle name="Normální 14 4 2" xfId="152" xr:uid="{25C8A933-41B3-4BD2-B1AA-DD3BBAEB6B25}"/>
    <cellStyle name="Normální 14 4 2 2" xfId="296" xr:uid="{C6A882B6-5371-402D-976C-460686D8C85D}"/>
    <cellStyle name="Normální 14 4 2 3" xfId="785" xr:uid="{EB2BF7AA-792E-41BA-938B-F8D8D1A7D29A}"/>
    <cellStyle name="Normální 14 4 3" xfId="294" xr:uid="{07AA2486-4985-4D6D-B061-C209BA0515E0}"/>
    <cellStyle name="Normální 14 5" xfId="245" xr:uid="{94FE3D63-4173-48AE-80E6-300E65B52FF6}"/>
    <cellStyle name="Normální 14 6" xfId="571" xr:uid="{1DA8A635-1957-4F4F-B16C-14A69F06295E}"/>
    <cellStyle name="Normální 15" xfId="149" xr:uid="{611CE0F2-0938-4E97-9A14-DEB04DEB93B8}"/>
    <cellStyle name="Normální 15 2" xfId="42" xr:uid="{00000000-0005-0000-0000-00002A000000}"/>
    <cellStyle name="Normální 15 2 2" xfId="246" xr:uid="{49DCD5F4-CBCC-4A9B-9071-9A2AC7152B05}"/>
    <cellStyle name="Normální 15 2 3" xfId="576" xr:uid="{675F08F2-7E00-4BE5-8A03-EE3E20979B34}"/>
    <cellStyle name="Normální 15 3" xfId="151" xr:uid="{86592A38-414C-4EC4-A0F9-FEF702C66116}"/>
    <cellStyle name="Normální 15 3 2" xfId="295" xr:uid="{671D8D20-E4FC-4469-838E-E5E49EA36D4F}"/>
    <cellStyle name="Normální 15 3 3" xfId="784" xr:uid="{7EF3BC52-037E-48A1-9C75-2F74BEF4BC9C}"/>
    <cellStyle name="Normální 15 4" xfId="293" xr:uid="{CDAF2653-EBE7-40FD-9815-52126069A65F}"/>
    <cellStyle name="Normální 15 5" xfId="575" xr:uid="{B2882E3F-CAC1-4F74-93F2-B3CE83B35B1F}"/>
    <cellStyle name="Normální 16" xfId="224" xr:uid="{74432D6E-9930-44B9-8E2D-32854C9C489C}"/>
    <cellStyle name="Normální 16 2" xfId="578" xr:uid="{154167C7-16F2-401B-9F51-AFDAD954B1DA}"/>
    <cellStyle name="Normální 16 3" xfId="577" xr:uid="{E9EB3A2E-30FD-4DF6-BD38-FE8F2F259593}"/>
    <cellStyle name="Normální 17" xfId="204" xr:uid="{53C89CA1-3CED-448B-ABDA-5EEFA2C431D8}"/>
    <cellStyle name="Normální 17 2" xfId="580" xr:uid="{FA76198C-56F6-4518-9BD1-09154913819D}"/>
    <cellStyle name="Normální 17 3" xfId="579" xr:uid="{D47B55DA-2BDD-456B-8154-ACD9EF6AE8F8}"/>
    <cellStyle name="Normální 18" xfId="305" xr:uid="{A3ACB420-7CB9-4109-8F9E-BA936C1FDE71}"/>
    <cellStyle name="Normální 18 2" xfId="582" xr:uid="{13B89869-B36B-4A15-BB58-D273A580FE82}"/>
    <cellStyle name="Normální 18 3" xfId="581" xr:uid="{064E0483-D6B9-4679-869F-39DCCF39F216}"/>
    <cellStyle name="Normální 18 4" xfId="856" xr:uid="{52D8991C-DB95-46FE-95ED-611F5D5E1E19}"/>
    <cellStyle name="Normální 19" xfId="583" xr:uid="{413503ED-22AF-442F-89AA-6F8D6AA2CDEF}"/>
    <cellStyle name="Normální 19 2" xfId="584" xr:uid="{A0AEFD57-1C48-4A35-B627-CD47768BB754}"/>
    <cellStyle name="Normální 2" xfId="43" xr:uid="{00000000-0005-0000-0000-00002B000000}"/>
    <cellStyle name="Normální 2 10" xfId="131" xr:uid="{F1B13B4A-66DC-4FAC-8018-2B73058A6897}"/>
    <cellStyle name="normální 2 11" xfId="176" xr:uid="{BDDF3280-92B7-4B86-AF40-0D5390781A67}"/>
    <cellStyle name="normální 2 12" xfId="201" xr:uid="{42C89B79-BBF0-4C96-8D8E-CF1828AC5086}"/>
    <cellStyle name="Normální 2 13" xfId="203" xr:uid="{41CEC7C6-01B5-48C4-A635-A955BA9CB3E2}"/>
    <cellStyle name="Normální 2 13 2" xfId="302" xr:uid="{73E5ABC2-C429-4FEC-A1F0-E459202EA932}"/>
    <cellStyle name="Normální 2 13 3" xfId="855" xr:uid="{F6E78EBE-01BB-446C-B509-E0A99B428723}"/>
    <cellStyle name="Normální 2 14" xfId="337" xr:uid="{876F30FA-1EAA-4E6B-ABD0-59406F329850}"/>
    <cellStyle name="Normální 2 15" xfId="773" xr:uid="{2467383F-C277-440A-9BCE-82FAD233E853}"/>
    <cellStyle name="Normální 2 16" xfId="779" xr:uid="{6592B1A1-FBDC-4BFD-870A-97F3123C0CB1}"/>
    <cellStyle name="Normální 2 17" xfId="777" xr:uid="{A880511F-86D6-4CF6-8114-71AFF7196C20}"/>
    <cellStyle name="Normální 2 18" xfId="783" xr:uid="{CADF4708-EFD4-4944-890A-E00B4836EBBF}"/>
    <cellStyle name="Normální 2 19" xfId="774" xr:uid="{A164A564-5869-4184-8762-7AFF918EE4A7}"/>
    <cellStyle name="Normální 2 2" xfId="44" xr:uid="{00000000-0005-0000-0000-00002C000000}"/>
    <cellStyle name="normální 2 2 2" xfId="190" xr:uid="{59865F7A-D638-4C2E-B76F-F4AD4256E06E}"/>
    <cellStyle name="Normální 2 2 3" xfId="247" xr:uid="{FEEBB25D-C5CC-4FF5-9F76-0CF8C1FAA717}"/>
    <cellStyle name="Normální 2 2 4" xfId="303" xr:uid="{792415FD-7292-4B74-998B-2BE297F07CF4}"/>
    <cellStyle name="Normální 2 2 5" xfId="304" xr:uid="{0BA4FA24-FF14-4E54-A45F-017F1D65BA0A}"/>
    <cellStyle name="Normální 2 20" xfId="778" xr:uid="{63FE06CD-B09D-431E-8B63-6158A4E16B90}"/>
    <cellStyle name="Normální 2 21" xfId="780" xr:uid="{0684FE7F-B14D-4E42-82E3-AB9859D521B3}"/>
    <cellStyle name="Normální 2 22" xfId="776" xr:uid="{853A9435-FC1F-4D62-A5D3-596AE5E62DE9}"/>
    <cellStyle name="Normální 2 23" xfId="781" xr:uid="{1641BD5E-E41C-4C81-80F1-4F9882BEDE84}"/>
    <cellStyle name="Normální 2 24" xfId="643" xr:uid="{7710144D-2CB3-45E6-9BA3-657EB9026B5D}"/>
    <cellStyle name="Normální 2 25" xfId="775" xr:uid="{C01C93ED-2FA4-436B-B075-A0DC9756D58D}"/>
    <cellStyle name="Normální 2 26" xfId="782" xr:uid="{776E6184-77DB-483F-91DB-A39887ED75AC}"/>
    <cellStyle name="Normální 2 27" xfId="786" xr:uid="{E821E398-E537-4D6D-8398-03C85C7DB7E2}"/>
    <cellStyle name="Normální 2 28" xfId="787" xr:uid="{5EC9949C-BB2B-4CBD-BE83-E1938EDF4DEC}"/>
    <cellStyle name="Normální 2 29" xfId="788" xr:uid="{45A961A3-6F94-41D7-8684-27C52A51BB30}"/>
    <cellStyle name="normální 2 3" xfId="82" xr:uid="{3A2A8FA1-140F-41EF-BF03-47356DE15BE2}"/>
    <cellStyle name="Normální 2 30" xfId="789" xr:uid="{AB489018-8A1A-468C-ADB9-4C2E3443EB10}"/>
    <cellStyle name="Normální 2 31" xfId="790" xr:uid="{5B63FC82-9B21-446D-A2F8-4AB32692A001}"/>
    <cellStyle name="Normální 2 32" xfId="791" xr:uid="{F23769BC-D6F1-4CDE-8C1A-891D6094BCEC}"/>
    <cellStyle name="Normální 2 33" xfId="792" xr:uid="{7D09F49D-52D7-482D-9F6D-E7052C84BCC3}"/>
    <cellStyle name="Normální 2 34" xfId="793" xr:uid="{81CBCBEC-8619-432F-BEA7-CD428D4843CC}"/>
    <cellStyle name="Normální 2 35" xfId="794" xr:uid="{F990E251-AFAA-4DFF-A837-ADBA6E7398D5}"/>
    <cellStyle name="Normální 2 36" xfId="795" xr:uid="{89C6A02C-760A-46DB-8D3F-58E3191E4C6F}"/>
    <cellStyle name="Normální 2 37" xfId="796" xr:uid="{EE766D5D-F115-417B-A525-0C0B512C51F0}"/>
    <cellStyle name="Normální 2 38" xfId="797" xr:uid="{9FD8B757-9F2D-4EEC-9D8B-8D51CE5BA319}"/>
    <cellStyle name="Normální 2 39" xfId="798" xr:uid="{EE262B04-C00F-4F43-9B28-1C608F755386}"/>
    <cellStyle name="Normální 2 4" xfId="111" xr:uid="{AAD1A30A-8ECA-4B94-AC48-2C73F1FE9AD0}"/>
    <cellStyle name="Normální 2 40" xfId="799" xr:uid="{9313BE3A-871D-4C1E-AA40-3303413EB470}"/>
    <cellStyle name="Normální 2 41" xfId="800" xr:uid="{6613B911-B98F-48C3-A59B-79815FDCFB3A}"/>
    <cellStyle name="Normální 2 42" xfId="801" xr:uid="{6A4783CB-BABB-4929-AC8E-9DA9763A5AE3}"/>
    <cellStyle name="Normální 2 43" xfId="802" xr:uid="{E02C0CA9-E7CB-4EC5-900B-90BCA9FA6492}"/>
    <cellStyle name="Normální 2 44" xfId="803" xr:uid="{56A5262D-CB3B-43C7-BA0F-EC8C40D43D3F}"/>
    <cellStyle name="Normální 2 45" xfId="804" xr:uid="{57C55B64-DB90-4DBD-B83F-2EF457A65070}"/>
    <cellStyle name="Normální 2 46" xfId="805" xr:uid="{8CE5C769-5AF5-44CC-9950-16A267C9A326}"/>
    <cellStyle name="Normální 2 47" xfId="806" xr:uid="{F3919242-7223-4843-A097-6972891FACA6}"/>
    <cellStyle name="Normální 2 48" xfId="807" xr:uid="{7767D088-8974-4C5C-92E9-015E97E1358B}"/>
    <cellStyle name="Normální 2 49" xfId="808" xr:uid="{7C6368EA-5EF9-4B6F-B6F0-BCCE32ECDA2C}"/>
    <cellStyle name="Normální 2 5" xfId="112" xr:uid="{326DB5C9-5704-4BC7-A64E-63C5E79974FA}"/>
    <cellStyle name="Normální 2 5 2" xfId="270" xr:uid="{539F9E43-28FB-435C-ADD7-F51B9DFB5476}"/>
    <cellStyle name="Normální 2 50" xfId="809" xr:uid="{FF5B634E-6285-4B14-9445-D38E50DBD070}"/>
    <cellStyle name="Normální 2 51" xfId="810" xr:uid="{1B661215-D637-497B-B017-E2A9E732A37E}"/>
    <cellStyle name="Normální 2 52" xfId="811" xr:uid="{EB3F59ED-5172-4E69-AF1E-8866AF1EF443}"/>
    <cellStyle name="Normální 2 53" xfId="812" xr:uid="{12D8FE99-4E64-416F-B18B-01AFF11689E8}"/>
    <cellStyle name="Normální 2 54" xfId="813" xr:uid="{CE61F66C-321D-4117-8482-DF275E5FDDB4}"/>
    <cellStyle name="Normální 2 55" xfId="814" xr:uid="{92CABAB3-95B2-4CCF-883F-CF53FB841F2B}"/>
    <cellStyle name="Normální 2 56" xfId="815" xr:uid="{23C7BA58-37F7-4580-9289-59B5BA5EBAFF}"/>
    <cellStyle name="Normální 2 57" xfId="816" xr:uid="{0B054BF0-61B9-40C4-861A-FC2C97E99872}"/>
    <cellStyle name="Normální 2 58" xfId="857" xr:uid="{F874C3F8-DB79-4F73-BB6E-342DFEE73E5E}"/>
    <cellStyle name="Normální 2 6" xfId="122" xr:uid="{A3FAE751-C11C-4BAA-972E-88C4C691AEFD}"/>
    <cellStyle name="Normální 2 6 2" xfId="275" xr:uid="{ED0EA42F-86D8-4E52-8CD6-D4B06CDBAB01}"/>
    <cellStyle name="Normální 2 7" xfId="124" xr:uid="{9CA06E33-EC4A-4A9E-BBD6-5418FD08941B}"/>
    <cellStyle name="Normální 2 8" xfId="129" xr:uid="{80CE8C94-2AC9-4FC3-86B6-75F953991918}"/>
    <cellStyle name="Normální 2 9" xfId="130" xr:uid="{A5A4DBA4-2CD8-4093-9A27-41C9DBBD38CF}"/>
    <cellStyle name="Normální 20" xfId="585" xr:uid="{564F8167-AA77-4017-8328-F36EB100660D}"/>
    <cellStyle name="Normální 20 2" xfId="586" xr:uid="{2C08C917-4CE3-4FA3-9C19-4BB757951423}"/>
    <cellStyle name="Normální 21" xfId="587" xr:uid="{A3FAAB3C-6F53-4566-AAC7-ACF4143C43E5}"/>
    <cellStyle name="Normální 21 2" xfId="588" xr:uid="{B615BD1F-96AE-4912-9B2A-0B93AE67C087}"/>
    <cellStyle name="Normální 22" xfId="589" xr:uid="{C27AC6F3-20CF-4B1A-9384-CBECF1147DEB}"/>
    <cellStyle name="Normální 22 2" xfId="590" xr:uid="{30C57C7A-7FC3-4D1A-B1DA-96FFDA1B3CB8}"/>
    <cellStyle name="Normální 23" xfId="591" xr:uid="{6D25B6DA-A116-4AEB-8D9A-2C514AF508F7}"/>
    <cellStyle name="Normální 23 2" xfId="592" xr:uid="{3238E373-7A8D-4C6C-B1A6-2965E499716D}"/>
    <cellStyle name="Normální 24" xfId="593" xr:uid="{D98D836A-04B1-436D-8867-D94DF18F8B79}"/>
    <cellStyle name="Normální 24 2" xfId="594" xr:uid="{F182E162-643A-433D-8DFE-380499ABBCD3}"/>
    <cellStyle name="Normální 25" xfId="595" xr:uid="{7B24D2BB-511D-47BD-8D03-975F4E322E02}"/>
    <cellStyle name="Normální 25 2" xfId="596" xr:uid="{8F38B6B2-C739-443C-BDE2-35A02371713C}"/>
    <cellStyle name="Normální 26" xfId="597" xr:uid="{7F096BC7-55DA-408F-B6B8-F9E6189CC11D}"/>
    <cellStyle name="Normální 26 2" xfId="598" xr:uid="{04530B6B-DD7E-4CB4-B45C-192DA7BDF8B9}"/>
    <cellStyle name="Normální 27" xfId="599" xr:uid="{7BE46E07-1E75-4067-8C18-6856B6705D49}"/>
    <cellStyle name="Normální 28" xfId="600" xr:uid="{D4DB080B-8421-47BE-A072-536CF85B2A00}"/>
    <cellStyle name="Normální 29" xfId="601" xr:uid="{736BF2D1-EE23-47C5-A9DF-8664EA448927}"/>
    <cellStyle name="Normální 3" xfId="45" xr:uid="{00000000-0005-0000-0000-00002D000000}"/>
    <cellStyle name="Normální 3 2" xfId="125" xr:uid="{81257639-2326-4FE8-BC6B-91327B41D417}"/>
    <cellStyle name="Normální 3 2 2" xfId="277" xr:uid="{B9098BF6-1428-4F23-A371-B05B47CDE37E}"/>
    <cellStyle name="Normální 3 2 3" xfId="603" xr:uid="{C4EDC31D-25DA-425E-980A-BEE1B77ABAC8}"/>
    <cellStyle name="Normální 3 3" xfId="177" xr:uid="{DE3DBE76-B6ED-4A44-A306-BB1521E928C9}"/>
    <cellStyle name="Normální 3 3 2" xfId="605" xr:uid="{C3833E4B-C08B-467B-8882-D696E0FBD637}"/>
    <cellStyle name="Normální 3 3 3" xfId="604" xr:uid="{E6B9AE67-CF93-4CD1-A953-94645A7495AD}"/>
    <cellStyle name="Normální 3 4" xfId="248" xr:uid="{095E9FF7-5B7C-4D63-8947-B1F2CD48FD8B}"/>
    <cellStyle name="Normální 3 4 2" xfId="606" xr:uid="{5609CD8A-DE9C-4FAD-8D64-618BBA283C8E}"/>
    <cellStyle name="Normální 3 5" xfId="602" xr:uid="{A3B45691-26E5-4314-8632-52FD9FD6EDE8}"/>
    <cellStyle name="Normální 3 6" xfId="854" xr:uid="{C08B838E-E358-439C-916C-2667D16717F0}"/>
    <cellStyle name="Normální 30" xfId="607" xr:uid="{B57AE2D9-1D86-402F-80E9-E54FC57D05F2}"/>
    <cellStyle name="Normální 31" xfId="339" xr:uid="{87BF61F7-A4EC-4408-9166-0DAC79FE437E}"/>
    <cellStyle name="Normální 32" xfId="608" xr:uid="{F16597CE-D1C1-4279-81C6-CC648D4D2F28}"/>
    <cellStyle name="Normální 33" xfId="609" xr:uid="{08DB337A-9746-442F-AD4C-8576BF6E11CC}"/>
    <cellStyle name="Normální 34" xfId="610" xr:uid="{CA6FDEAB-4097-4EAF-ADAE-39742D839A0E}"/>
    <cellStyle name="Normální 35" xfId="694" xr:uid="{E136BE36-47F8-40E6-8704-E04BE9416D59}"/>
    <cellStyle name="Normální 36" xfId="726" xr:uid="{9341A266-4F80-4025-B2F8-11C79048197D}"/>
    <cellStyle name="Normální 36 2" xfId="736" xr:uid="{5F5A4808-5E52-4402-B25F-04C6AB3B740E}"/>
    <cellStyle name="Normální 37" xfId="727" xr:uid="{D15F5E90-9985-4A35-AAD8-F4CD10ACF74C}"/>
    <cellStyle name="Normální 37 2" xfId="737" xr:uid="{F36288FD-0C50-4F93-A6D0-75471907DB1A}"/>
    <cellStyle name="Normální 38" xfId="110" xr:uid="{DA481A80-A5D0-44A3-BA65-26532BBA3EB6}"/>
    <cellStyle name="Normální 38 2" xfId="119" xr:uid="{D873ED8A-0169-42BD-81A5-E95C9C58EFD9}"/>
    <cellStyle name="Normální 38 2 2" xfId="272" xr:uid="{FE3D2DFA-5E83-480F-9D9D-D238C90044FA}"/>
    <cellStyle name="Normální 38 3" xfId="202" xr:uid="{9371DB0D-8A48-4452-BE5E-0315ABD86DBA}"/>
    <cellStyle name="Normální 38 3 2" xfId="301" xr:uid="{BABD5235-EA71-404D-821E-A0FBEDFD530E}"/>
    <cellStyle name="Normální 38 4" xfId="269" xr:uid="{B898C703-2CCF-4ECD-9108-313E67F104FD}"/>
    <cellStyle name="Normální 38 5" xfId="738" xr:uid="{CBD2A36A-21F1-47D1-ACB7-9C4A9241E494}"/>
    <cellStyle name="Normální 39" xfId="306" xr:uid="{68E1F9A6-A416-45D2-BC75-8D823CA687D7}"/>
    <cellStyle name="Normální 4" xfId="46" xr:uid="{00000000-0005-0000-0000-00002E000000}"/>
    <cellStyle name="Normální 4 2" xfId="117" xr:uid="{88AD54B7-CB46-4209-81F8-6B6DEDC8A777}"/>
    <cellStyle name="Normální 4 2 2" xfId="198" xr:uid="{BC026BC0-8E55-423D-8874-3F8DB1A8F3BD}"/>
    <cellStyle name="Normální 4 2 2 2" xfId="298" xr:uid="{ABA3E775-4DCE-4901-8E1A-182494CE82F8}"/>
    <cellStyle name="Normální 4 2 2 3" xfId="612" xr:uid="{BADC5DA3-0B49-483E-A200-4AA294C9B4AE}"/>
    <cellStyle name="Normální 4 3" xfId="126" xr:uid="{52D2DC5F-A757-4400-833F-824218EEC86E}"/>
    <cellStyle name="Normální 4 3 2" xfId="613" xr:uid="{DB56523F-1906-484F-BD81-52C08A0460C0}"/>
    <cellStyle name="Normální 4 4" xfId="196" xr:uid="{F83B2725-B215-4DF5-978A-16333E87FC3B}"/>
    <cellStyle name="Normální 4 4 2" xfId="614" xr:uid="{D66356CF-DCA5-44FF-8B66-F164776A9F91}"/>
    <cellStyle name="Normální 4 5" xfId="611" xr:uid="{63D7C71E-7280-4DFD-BA80-943B3B1344BA}"/>
    <cellStyle name="Normální 40" xfId="817" xr:uid="{40C9E624-4CF0-484F-BB45-46E4E4EA55FC}"/>
    <cellStyle name="Normální 41" xfId="838" xr:uid="{8FBBDB87-B1DF-42CD-A3A4-E11059BABB23}"/>
    <cellStyle name="Normální 42" xfId="846" xr:uid="{29C45B63-FF86-4413-870F-11B095041928}"/>
    <cellStyle name="Normální 43" xfId="843" xr:uid="{58905ED0-9DA4-4DC3-A661-7C51800FDCD2}"/>
    <cellStyle name="Normální 44" xfId="820" xr:uid="{53813D32-56EA-4CE8-93C8-220C866098E6}"/>
    <cellStyle name="Normální 45" xfId="848" xr:uid="{9DB539C7-7693-43A9-8BBA-866741FD61FB}"/>
    <cellStyle name="Normální 46" xfId="818" xr:uid="{060DF0CA-C637-429C-9505-9D83889FE2DE}"/>
    <cellStyle name="Normální 47" xfId="847" xr:uid="{008EC93E-4E72-4FDC-B627-8C29F63EDA31}"/>
    <cellStyle name="Normální 48" xfId="844" xr:uid="{71167D90-B351-429D-9AE1-7ACD0E88195F}"/>
    <cellStyle name="Normální 49" xfId="845" xr:uid="{0C1B2E14-6552-4E6A-B130-9F0418713B4D}"/>
    <cellStyle name="Normální 5" xfId="47" xr:uid="{00000000-0005-0000-0000-00002F000000}"/>
    <cellStyle name="Normální 5 2" xfId="127" xr:uid="{A9604B9E-365F-40AB-B4BD-1F7ECF2803ED}"/>
    <cellStyle name="Normální 5 2 2" xfId="191" xr:uid="{B21091BD-A4BC-4E17-ABD4-6FED6BD0BF37}"/>
    <cellStyle name="Normální 5 2 3" xfId="178" xr:uid="{1F923154-41D3-4DFC-9769-7174D1A3C370}"/>
    <cellStyle name="Normální 5 3" xfId="147" xr:uid="{7C64461C-954A-4FE1-B783-4F60BA35B233}"/>
    <cellStyle name="Normální 5 4" xfId="197" xr:uid="{C6443791-9358-4D4A-9169-CF9C021B557C}"/>
    <cellStyle name="Normální 5 5" xfId="615" xr:uid="{5BA690A9-C390-4550-9DE3-E32693554086}"/>
    <cellStyle name="Normální 50" xfId="819" xr:uid="{76E34F2A-8230-488A-9F05-6C0104D48566}"/>
    <cellStyle name="Normální 51" xfId="853" xr:uid="{587A6800-5E40-4BBF-A65C-E12D2A4D0DC8}"/>
    <cellStyle name="Normální 52" xfId="821" xr:uid="{AD7F4E12-2A0F-43C0-ACE7-BBA9CEF79ABD}"/>
    <cellStyle name="Normální 53" xfId="849" xr:uid="{CC829172-519B-4621-9B2C-F07A48D41DC9}"/>
    <cellStyle name="Normální 54" xfId="851" xr:uid="{7E73FDE6-2BE7-4841-B864-05DF97F95484}"/>
    <cellStyle name="Normální 55" xfId="842" xr:uid="{82D193E6-5ABD-4678-BF4A-5405D02A4692}"/>
    <cellStyle name="Normální 56" xfId="852" xr:uid="{7BE5B2CF-90EC-45D8-B1DA-6550BC5AF818}"/>
    <cellStyle name="Normální 57" xfId="850" xr:uid="{8863447F-F87D-4510-8E3A-D050B81795A9}"/>
    <cellStyle name="Normální 58" xfId="858" xr:uid="{24CC2B41-120A-4634-8A53-22E0B53FAAB5}"/>
    <cellStyle name="Normální 59" xfId="859" xr:uid="{83B40641-4884-49F4-9B6B-583670F375E7}"/>
    <cellStyle name="Normální 59 2" xfId="860" xr:uid="{470F9793-39BE-4FC6-A368-88EC7C528107}"/>
    <cellStyle name="Normální 6" xfId="48" xr:uid="{00000000-0005-0000-0000-000030000000}"/>
    <cellStyle name="Normální 6 2" xfId="617" xr:uid="{AFC37CE9-2E46-4CBA-BB41-2FC547C886E6}"/>
    <cellStyle name="Normální 6 3" xfId="616" xr:uid="{32C55F5B-AC2E-478E-9FA0-3F39361374B2}"/>
    <cellStyle name="Normální 60" xfId="861" xr:uid="{E827746F-A62D-4EBB-9602-D03765CDEA04}"/>
    <cellStyle name="Normální 61" xfId="862" xr:uid="{05102893-1AAA-466B-AC39-C208924CE498}"/>
    <cellStyle name="Normální 7" xfId="83" xr:uid="{33228297-D58E-4A8D-B781-D10425B0CB97}"/>
    <cellStyle name="Normální 7 2" xfId="264" xr:uid="{3A515B1D-7C85-4FBD-9E15-5BE8C8FB42F8}"/>
    <cellStyle name="Normální 7 2 2" xfId="619" xr:uid="{83A1D570-D11F-4DE7-B1D8-ABB238734AF5}"/>
    <cellStyle name="Normální 7 3" xfId="618" xr:uid="{2295F7D9-B5E3-40A4-9A5E-59D4AEFBB53D}"/>
    <cellStyle name="Normální 8" xfId="103" xr:uid="{EC2CBF4A-F570-4A03-A749-17054EAADD63}"/>
    <cellStyle name="Normální 8 2" xfId="265" xr:uid="{750BF588-5E2A-479F-853C-571527B5B338}"/>
    <cellStyle name="Normální 8 2 2" xfId="621" xr:uid="{FF0403E7-6C68-4BF0-A6E6-3BFA097BA9EF}"/>
    <cellStyle name="Normální 8 3" xfId="620" xr:uid="{1BC1FFF6-71AB-4B95-95F1-7B38FC101546}"/>
    <cellStyle name="Normální 9" xfId="107" xr:uid="{BA1D5A8B-ED2E-4F29-9A7C-F2F177A3BDA7}"/>
    <cellStyle name="Normální 9 2" xfId="200" xr:uid="{5226A5E4-DCFB-44B3-AFB0-583D22DCE817}"/>
    <cellStyle name="Normální 9 2 2" xfId="300" xr:uid="{713832C7-B326-4A1C-A91C-368A92E6EE74}"/>
    <cellStyle name="Normální 9 2 2 2" xfId="624" xr:uid="{FE60FCDC-27EC-41F2-9F19-7A24F1B0A406}"/>
    <cellStyle name="Normální 9 2 3" xfId="623" xr:uid="{C783EB5D-6C41-4AF3-9072-CFAF35C04257}"/>
    <cellStyle name="Normální 9 3" xfId="267" xr:uid="{BBB32DDE-A25A-4D23-8B99-D3E3156FFBCC}"/>
    <cellStyle name="Normální 9 3 2" xfId="625" xr:uid="{2E6BC2FF-0BA3-4E5B-A582-FEC296022929}"/>
    <cellStyle name="Normální 9 4" xfId="622" xr:uid="{355848A0-FCEB-414F-B822-D5DE25FCC541}"/>
    <cellStyle name="normální_01 Sumář požad. odborů+návrh EO II. z 09-09-2009 2" xfId="113" xr:uid="{F99160FE-9BF2-4291-823D-DDBF897D467E}"/>
    <cellStyle name="normální_02 Rozdeleni HV 2010 a zustatek v 919 91514 92014 93503 923, 18-02-2011 2" xfId="118" xr:uid="{49AF64F9-AD63-4EBA-BD00-2175DC209908}"/>
    <cellStyle name="normální_04 Kap. 923 a 924 2013, 26-05-2014" xfId="49" xr:uid="{00000000-0005-0000-0000-000033000000}"/>
    <cellStyle name="normální_P02_Tabulková část_ZÚ_kraje_za_rok_2008" xfId="50" xr:uid="{00000000-0005-0000-0000-000036000000}"/>
    <cellStyle name="normální_P02_Tabulková část_ZÚ_kraje_za_rok_2008 2" xfId="116" xr:uid="{CD1BBE39-6CA9-4010-B762-5DB4EE0479CF}"/>
    <cellStyle name="normální_Rozpis výdajů 03 bez PO" xfId="109" xr:uid="{16FEEDAC-6DD4-4A3F-AE61-6520E7CAB19E}"/>
    <cellStyle name="normální_Ukazatele" xfId="51" xr:uid="{00000000-0005-0000-0000-000037000000}"/>
    <cellStyle name="Poznámka" xfId="52" builtinId="10" customBuiltin="1"/>
    <cellStyle name="Poznámka 10" xfId="626" xr:uid="{DBF3F243-08C0-46C5-97BF-1CE4B0233137}"/>
    <cellStyle name="Poznámka 11" xfId="697" xr:uid="{F278E881-56B2-4EF6-BDB4-EA1A943C1684}"/>
    <cellStyle name="Poznámka 12" xfId="739" xr:uid="{593F8A94-92B9-49B5-ABF8-BF3EA2B6468A}"/>
    <cellStyle name="Poznámka 13" xfId="307" xr:uid="{CE939065-8831-4302-BD7F-60CB35DDF559}"/>
    <cellStyle name="Poznámka 14" xfId="822" xr:uid="{5D6B05C1-D9E2-436F-B3D3-836037EC4F1B}"/>
    <cellStyle name="Poznámka 2" xfId="53" xr:uid="{00000000-0005-0000-0000-000039000000}"/>
    <cellStyle name="Poznámka 2 2" xfId="148" xr:uid="{9999052F-FB43-4568-AE46-CA96CE94278D}"/>
    <cellStyle name="Poznámka 2 2 2" xfId="292" xr:uid="{0E106DC1-EC15-4AA4-8564-86759CC93BE0}"/>
    <cellStyle name="Poznámka 2 2 3" xfId="628" xr:uid="{67FF1986-02C7-42B8-9373-D32D8B48F9C2}"/>
    <cellStyle name="Poznámka 2 3" xfId="194" xr:uid="{CE100206-0C20-450C-9933-6B399437CBE1}"/>
    <cellStyle name="Poznámka 2 4" xfId="250" xr:uid="{A963EB03-CADB-42A7-B942-00DB0EC4CCD4}"/>
    <cellStyle name="Poznámka 2 5" xfId="627" xr:uid="{66A25356-165A-450B-A45E-F733C089E2EE}"/>
    <cellStyle name="Poznámka 3" xfId="106" xr:uid="{62936B88-0FBB-49B5-8B3F-0F30CD97643A}"/>
    <cellStyle name="Poznámka 3 2" xfId="266" xr:uid="{3B40D765-14E8-44EA-9A27-0C106AD131C7}"/>
    <cellStyle name="Poznámka 3 2 2" xfId="765" xr:uid="{E1583B7E-383E-4C3E-A44F-828AF03D4FEE}"/>
    <cellStyle name="Poznámka 3 2 3" xfId="761" xr:uid="{86C48BEB-0299-4D59-B829-05C59E57407F}"/>
    <cellStyle name="Poznámka 3 2 4" xfId="718" xr:uid="{41C7BCF8-F58F-4AA6-9EAD-AD6D39F4E36F}"/>
    <cellStyle name="Poznámka 3 3" xfId="752" xr:uid="{ED1B8438-8D6C-4DB3-8D31-74DC971A983D}"/>
    <cellStyle name="Poznámka 3 4" xfId="747" xr:uid="{518A5F87-9F3A-4B6B-A985-5A9914842866}"/>
    <cellStyle name="Poznámka 3 5" xfId="629" xr:uid="{10DF125C-21EE-4CF1-A81D-B4218F817176}"/>
    <cellStyle name="Poznámka 4" xfId="179" xr:uid="{DCFF86FB-252D-4731-87ED-AF1C7E5B242E}"/>
    <cellStyle name="Poznámka 4 2" xfId="631" xr:uid="{EC266EF9-A495-4FB3-ACD3-88BCB9EA11B7}"/>
    <cellStyle name="Poznámka 4 3" xfId="630" xr:uid="{03F9D4AF-6136-443B-AC78-0CAC7973D560}"/>
    <cellStyle name="Poznámka 5" xfId="249" xr:uid="{D4D43F28-1537-4501-8572-EFA7036EFE74}"/>
    <cellStyle name="Poznámka 5 2" xfId="633" xr:uid="{169F2BA2-E22B-4B42-BA23-90319D572D9A}"/>
    <cellStyle name="Poznámka 5 3" xfId="632" xr:uid="{B052F948-2998-496F-B4BC-3FCFC3F237A1}"/>
    <cellStyle name="Poznámka 6" xfId="205" xr:uid="{2773016F-3E8F-4317-8D3A-64AAD287B267}"/>
    <cellStyle name="Poznámka 6 2" xfId="635" xr:uid="{3194E4F4-71B2-4E2A-852F-8C2D54B672A2}"/>
    <cellStyle name="Poznámka 6 3" xfId="634" xr:uid="{9905AA06-D9FB-4141-B792-6EF3B5E4B063}"/>
    <cellStyle name="Poznámka 7" xfId="636" xr:uid="{F99FC528-E112-4C83-9B99-8C13DF5429FF}"/>
    <cellStyle name="Poznámka 7 2" xfId="637" xr:uid="{023B987C-74C4-4A27-896F-B0491CE3F676}"/>
    <cellStyle name="Poznámka 8" xfId="638" xr:uid="{B1D4F1DB-33BD-4F95-8F09-54B57995EFB6}"/>
    <cellStyle name="Poznámka 8 2" xfId="639" xr:uid="{10D89127-A6A1-4E37-9828-D9C78BDE56AC}"/>
    <cellStyle name="Poznámka 9" xfId="640" xr:uid="{CF8185D6-8258-46C0-821B-E1786727FEAA}"/>
    <cellStyle name="Procenta 2" xfId="54" xr:uid="{00000000-0005-0000-0000-00003A000000}"/>
    <cellStyle name="Procenta 2 2" xfId="725" xr:uid="{291373C3-84C5-4600-9019-FE54C02E1EA7}"/>
    <cellStyle name="Propojená buňka" xfId="55" builtinId="24" customBuiltin="1"/>
    <cellStyle name="Propojená buňka 2" xfId="56" xr:uid="{00000000-0005-0000-0000-00003C000000}"/>
    <cellStyle name="Propojená buňka 2 2" xfId="641" xr:uid="{15708153-B0D0-4567-A1B7-9A9E3D222998}"/>
    <cellStyle name="Propojená buňka 3" xfId="251" xr:uid="{E464AACE-0056-495E-B1D1-D7C73AF51F38}"/>
    <cellStyle name="Propojená buňka 4" xfId="642" xr:uid="{FA078171-937C-405D-8C88-BCF8BA36C339}"/>
    <cellStyle name="S8M1" xfId="57" xr:uid="{00000000-0005-0000-0000-00003D000000}"/>
    <cellStyle name="Správně" xfId="58" builtinId="26" customBuiltin="1"/>
    <cellStyle name="Správně 2" xfId="59" xr:uid="{00000000-0005-0000-0000-00003F000000}"/>
    <cellStyle name="Správně 2 2" xfId="644" xr:uid="{32CBB23C-D418-48CE-856C-61123266E482}"/>
    <cellStyle name="Správně 3" xfId="180" xr:uid="{B1299967-F8B3-4097-8B43-201FB3415179}"/>
    <cellStyle name="Správně 3 2" xfId="645" xr:uid="{8B3667C8-ECE6-45FF-B9A6-F58DB74FFA6B}"/>
    <cellStyle name="Správně 4" xfId="252" xr:uid="{B6C3E0BD-B77E-4D0F-99FA-BA59B81DD3F1}"/>
    <cellStyle name="Správně 4 2" xfId="646" xr:uid="{878A1218-F47A-43C1-9B81-C3FEC69741D3}"/>
    <cellStyle name="Špatně" xfId="84" builtinId="27" customBuiltin="1"/>
    <cellStyle name="Špatně 2" xfId="173" xr:uid="{59FB550C-2C9A-4474-9567-9A42069E03E6}"/>
    <cellStyle name="Text upozornění" xfId="60" builtinId="11" customBuiltin="1"/>
    <cellStyle name="Text upozornění 2" xfId="61" xr:uid="{00000000-0005-0000-0000-000041000000}"/>
    <cellStyle name="Text upozornění 2 2" xfId="647" xr:uid="{6C6A7EE5-E73A-4BA2-8D8B-E01FFFC31266}"/>
    <cellStyle name="Text upozornění 3" xfId="253" xr:uid="{F2D405C0-D179-4FB4-980C-2107B92BF86F}"/>
    <cellStyle name="Text upozornění 4" xfId="648" xr:uid="{C082BE02-387E-4386-99FB-BCBD61FFFCD4}"/>
    <cellStyle name="Vstup" xfId="62" builtinId="20" customBuiltin="1"/>
    <cellStyle name="Vstup 2" xfId="63" xr:uid="{00000000-0005-0000-0000-000043000000}"/>
    <cellStyle name="Vstup 2 2" xfId="719" xr:uid="{924B101C-103E-4939-A610-5454C765D562}"/>
    <cellStyle name="Vstup 2 2 2" xfId="766" xr:uid="{37552920-536F-4502-85F1-1EA7D12E70C6}"/>
    <cellStyle name="Vstup 2 2 3" xfId="331" xr:uid="{CE2063C8-D5EE-41AA-8369-903C5A444C2D}"/>
    <cellStyle name="Vstup 2 3" xfId="753" xr:uid="{414D9255-D845-483E-9D58-AEE97EF6A490}"/>
    <cellStyle name="Vstup 2 4" xfId="746" xr:uid="{25A170DB-1AAC-4245-8FB4-E2ACA3BC5F36}"/>
    <cellStyle name="Vstup 2 5" xfId="649" xr:uid="{106F28C5-EAF9-4612-85FF-C3E3DC494709}"/>
    <cellStyle name="Vstup 3" xfId="181" xr:uid="{D5725252-9CE7-4EE2-B2B4-3B0726C35373}"/>
    <cellStyle name="Vstup 3 2" xfId="720" xr:uid="{2D2A2E53-E1B7-46E3-B81B-21E2E1B70B0D}"/>
    <cellStyle name="Vstup 3 2 2" xfId="767" xr:uid="{254D2D69-7B66-4599-A3FA-73F0FBAE81F9}"/>
    <cellStyle name="Vstup 3 2 3" xfId="760" xr:uid="{C08A4EEE-4913-49E8-88DC-929FD320E6E2}"/>
    <cellStyle name="Vstup 3 3" xfId="754" xr:uid="{F1F0931A-DB2A-41E2-8F40-41F046D7A12E}"/>
    <cellStyle name="Vstup 3 4" xfId="745" xr:uid="{F7866FFE-2761-4921-840A-9D17C90AE7F1}"/>
    <cellStyle name="Vstup 3 5" xfId="650" xr:uid="{5CCAD3B3-2419-4B9D-AB6D-4F8E8DFCFEA2}"/>
    <cellStyle name="Vstup 4" xfId="254" xr:uid="{B49BAAE0-5A74-45A7-A537-B79FF4C5DA05}"/>
    <cellStyle name="Vstup 4 2" xfId="651" xr:uid="{F73A0F44-1751-4D22-B68E-73E933046AD0}"/>
    <cellStyle name="Výpočet" xfId="64" builtinId="22" customBuiltin="1"/>
    <cellStyle name="Výpočet 2" xfId="65" xr:uid="{00000000-0005-0000-0000-000045000000}"/>
    <cellStyle name="Výpočet 2 2" xfId="721" xr:uid="{B0D3BD39-A0B6-4C27-B528-E0C445867197}"/>
    <cellStyle name="Výpočet 2 2 2" xfId="768" xr:uid="{3F9B71FB-7678-4D21-9E74-CCBF717A4A1C}"/>
    <cellStyle name="Výpočet 2 2 3" xfId="328" xr:uid="{D82B768D-D4FB-44A6-955B-63338292AF0E}"/>
    <cellStyle name="Výpočet 2 3" xfId="755" xr:uid="{FF616F6C-7015-4439-98CE-2380803358B0}"/>
    <cellStyle name="Výpočet 2 4" xfId="744" xr:uid="{EAC0992D-F826-4A5F-ADFF-C09DA652C920}"/>
    <cellStyle name="Výpočet 2 5" xfId="652" xr:uid="{7B235FB4-DAFC-4C09-97C5-8760D974E6CC}"/>
    <cellStyle name="Výpočet 3" xfId="182" xr:uid="{D98B1768-047F-4771-BE90-F865440D4981}"/>
    <cellStyle name="Výpočet 3 2" xfId="722" xr:uid="{6C28571F-2E2A-4516-978E-7D5034BE689C}"/>
    <cellStyle name="Výpočet 3 2 2" xfId="769" xr:uid="{74CAB001-7508-4824-AB0D-26208C0B6DE1}"/>
    <cellStyle name="Výpočet 3 2 3" xfId="759" xr:uid="{6AB8873D-1F93-424C-8289-AEC50F5597DA}"/>
    <cellStyle name="Výpočet 3 3" xfId="756" xr:uid="{A20D01F6-CD18-4D06-9A59-DDDC85D11DD4}"/>
    <cellStyle name="Výpočet 3 4" xfId="743" xr:uid="{083E2701-6CE6-4D52-8E00-30790B97CE5F}"/>
    <cellStyle name="Výpočet 3 5" xfId="653" xr:uid="{0F5FBFD9-A9A1-4BD0-B38F-0E26A5252C27}"/>
    <cellStyle name="Výpočet 4" xfId="255" xr:uid="{30BBC4C4-E1D5-466E-95EA-73E3480192B6}"/>
    <cellStyle name="Výpočet 4 2" xfId="654" xr:uid="{72512427-15CE-42FA-AC07-533AC2F4B08A}"/>
    <cellStyle name="Výstup" xfId="66" builtinId="21" customBuiltin="1"/>
    <cellStyle name="Výstup 2" xfId="67" xr:uid="{00000000-0005-0000-0000-000047000000}"/>
    <cellStyle name="Výstup 2 2" xfId="723" xr:uid="{B611EE84-5415-48F3-A874-0DD83AE1DEA9}"/>
    <cellStyle name="Výstup 2 2 2" xfId="770" xr:uid="{13846231-3CB1-462E-92FD-17497BEA7DD9}"/>
    <cellStyle name="Výstup 2 2 3" xfId="334" xr:uid="{27C18A42-DF55-4E27-B9D1-82DEF2D4F29B}"/>
    <cellStyle name="Výstup 2 3" xfId="757" xr:uid="{970C90AE-41D2-4C58-B044-90CE425DE22B}"/>
    <cellStyle name="Výstup 2 4" xfId="742" xr:uid="{3A1DD48B-C061-4637-845E-8406788E1DD0}"/>
    <cellStyle name="Výstup 2 5" xfId="655" xr:uid="{01B26AE7-ECB5-43B7-8B64-32E8107676A3}"/>
    <cellStyle name="Výstup 3" xfId="183" xr:uid="{1426C458-80BF-4291-9526-F84EECAA590B}"/>
    <cellStyle name="Výstup 3 2" xfId="724" xr:uid="{926DCC4F-ECF6-4885-987A-C6485AD6ACAB}"/>
    <cellStyle name="Výstup 3 2 2" xfId="771" xr:uid="{989D6459-3819-4BC9-A317-C38C0122F4FE}"/>
    <cellStyle name="Výstup 3 2 3" xfId="772" xr:uid="{A9A7510A-5F69-4B1A-83EF-939580274306}"/>
    <cellStyle name="Výstup 3 3" xfId="758" xr:uid="{1507EE37-00CE-4846-98D4-F9E15286E433}"/>
    <cellStyle name="Výstup 3 4" xfId="741" xr:uid="{4F94AECB-5E28-464E-8DB5-FE3834CF9423}"/>
    <cellStyle name="Výstup 3 5" xfId="656" xr:uid="{42486563-B5DB-458C-8607-B7DA430F2DDC}"/>
    <cellStyle name="Výstup 4" xfId="256" xr:uid="{0F359B08-095B-40BE-A924-044EFC857E09}"/>
    <cellStyle name="Výstup 4 2" xfId="657" xr:uid="{33FF28B6-8D3A-45DA-A589-2C52ECBD3EB6}"/>
    <cellStyle name="Vysvětlující text" xfId="68" builtinId="53" customBuiltin="1"/>
    <cellStyle name="Vysvětlující text 2" xfId="69" xr:uid="{00000000-0005-0000-0000-000049000000}"/>
    <cellStyle name="Vysvětlující text 2 2" xfId="658" xr:uid="{01B04BAD-FA8B-40DF-AE9B-ED2B0C460EB9}"/>
    <cellStyle name="Vysvětlující text 3" xfId="257" xr:uid="{DC9F388A-638C-460B-9946-203265B8DF4C}"/>
    <cellStyle name="Vysvětlující text 4" xfId="659" xr:uid="{A9FB4223-02BC-4BDB-A646-20CC10B5CC14}"/>
    <cellStyle name="Zvýraznění 1" xfId="70" builtinId="29" customBuiltin="1"/>
    <cellStyle name="Zvýraznění 1 2" xfId="71" xr:uid="{00000000-0005-0000-0000-00004B000000}"/>
    <cellStyle name="Zvýraznění 1 2 2" xfId="660" xr:uid="{0C3FC990-5402-49E8-B96A-3F823F26F5D8}"/>
    <cellStyle name="Zvýraznění 1 3" xfId="184" xr:uid="{A780C2C1-661A-4AF2-9310-F630C394404F}"/>
    <cellStyle name="Zvýraznění 1 3 2" xfId="661" xr:uid="{A11F8F06-C885-4B79-9B53-37D3E0AFA03A}"/>
    <cellStyle name="Zvýraznění 1 4" xfId="258" xr:uid="{85D657A8-162E-4881-AEE5-9C0FC8B568CD}"/>
    <cellStyle name="Zvýraznění 1 4 2" xfId="662" xr:uid="{76E8C585-CF15-4A75-8A5F-BF6D2B4617D5}"/>
    <cellStyle name="Zvýraznění 2" xfId="72" builtinId="33" customBuiltin="1"/>
    <cellStyle name="Zvýraznění 2 2" xfId="73" xr:uid="{00000000-0005-0000-0000-00004D000000}"/>
    <cellStyle name="Zvýraznění 2 2 2" xfId="663" xr:uid="{A1A71363-A409-4D92-804F-EC5F30A6791D}"/>
    <cellStyle name="Zvýraznění 2 3" xfId="185" xr:uid="{1211DE17-08AE-46A3-B912-754001AFA1C9}"/>
    <cellStyle name="Zvýraznění 2 3 2" xfId="664" xr:uid="{7627A4AF-503F-4C9F-8D0B-873164A682F2}"/>
    <cellStyle name="Zvýraznění 2 4" xfId="259" xr:uid="{B5831A08-AEF7-4807-9F89-62744ED329F2}"/>
    <cellStyle name="Zvýraznění 2 4 2" xfId="665" xr:uid="{89BB9C37-9069-4E6E-8F15-5599065AD11F}"/>
    <cellStyle name="Zvýraznění 3" xfId="74" builtinId="37" customBuiltin="1"/>
    <cellStyle name="Zvýraznění 3 2" xfId="75" xr:uid="{00000000-0005-0000-0000-00004F000000}"/>
    <cellStyle name="Zvýraznění 3 2 2" xfId="666" xr:uid="{B5BA70C2-FA2C-40F7-A35E-03CC96A92060}"/>
    <cellStyle name="Zvýraznění 3 3" xfId="186" xr:uid="{A40869E3-332C-42A9-AEC6-40566665B7F1}"/>
    <cellStyle name="Zvýraznění 3 3 2" xfId="667" xr:uid="{0F482C25-9510-4539-9F23-D6D22EF41757}"/>
    <cellStyle name="Zvýraznění 3 4" xfId="260" xr:uid="{729BC6FE-7426-4943-8FE3-196E0522A456}"/>
    <cellStyle name="Zvýraznění 3 4 2" xfId="668" xr:uid="{18B30F07-CDE6-4C2B-96B5-88AC74F62BE6}"/>
    <cellStyle name="Zvýraznění 4" xfId="76" builtinId="41" customBuiltin="1"/>
    <cellStyle name="Zvýraznění 4 2" xfId="77" xr:uid="{00000000-0005-0000-0000-000051000000}"/>
    <cellStyle name="Zvýraznění 4 2 2" xfId="669" xr:uid="{FC170F08-A4E5-4E59-ABCD-2B0013867478}"/>
    <cellStyle name="Zvýraznění 4 3" xfId="187" xr:uid="{69621B92-D39B-4BCF-8956-AA5E5D7E3CB9}"/>
    <cellStyle name="Zvýraznění 4 3 2" xfId="670" xr:uid="{06F9CDAB-8909-43BC-9B8E-312423F46C71}"/>
    <cellStyle name="Zvýraznění 4 4" xfId="261" xr:uid="{FB44D71D-230B-42FD-9F2B-05823DDC78DF}"/>
    <cellStyle name="Zvýraznění 4 4 2" xfId="671" xr:uid="{65BF2FB2-7F06-4975-84AF-337CFA98FAB6}"/>
    <cellStyle name="Zvýraznění 5" xfId="78" builtinId="45" customBuiltin="1"/>
    <cellStyle name="Zvýraznění 5 2" xfId="79" xr:uid="{00000000-0005-0000-0000-000053000000}"/>
    <cellStyle name="Zvýraznění 5 2 2" xfId="672" xr:uid="{A9247C55-1414-4449-A529-B08FE7F34623}"/>
    <cellStyle name="Zvýraznění 5 3" xfId="188" xr:uid="{84652202-93F8-4BD6-8D4C-602172E9C322}"/>
    <cellStyle name="Zvýraznění 5 3 2" xfId="673" xr:uid="{F24F4D3E-0BE8-4FB9-AB15-28D0A1391806}"/>
    <cellStyle name="Zvýraznění 5 4" xfId="262" xr:uid="{6C4576E6-5CAE-4BDA-8ADB-4C408C4EE034}"/>
    <cellStyle name="Zvýraznění 5 4 2" xfId="674" xr:uid="{31A07CCA-8C6B-492B-8343-EE2B4C3F8782}"/>
    <cellStyle name="Zvýraznění 6" xfId="80" builtinId="49" customBuiltin="1"/>
    <cellStyle name="Zvýraznění 6 2" xfId="81" xr:uid="{00000000-0005-0000-0000-000055000000}"/>
    <cellStyle name="Zvýraznění 6 2 2" xfId="675" xr:uid="{E03AE290-417B-440C-B85F-B26CCD0D2A65}"/>
    <cellStyle name="Zvýraznění 6 3" xfId="189" xr:uid="{413657EA-56D3-454A-A66B-79E119ABF250}"/>
    <cellStyle name="Zvýraznění 6 3 2" xfId="676" xr:uid="{D21A280A-64E5-465B-9FF6-F45A57A36A0E}"/>
    <cellStyle name="Zvýraznění 6 4" xfId="263" xr:uid="{494BD719-02BF-4137-9D4C-966A788731B4}"/>
    <cellStyle name="Zvýraznění 6 4 2" xfId="677" xr:uid="{E8B63A5A-820B-488F-96FF-0BD63C7433C4}"/>
  </cellStyles>
  <dxfs count="0"/>
  <tableStyles count="0" defaultTableStyle="TableStyleMedium2" defaultPivotStyle="PivotStyleLight16"/>
  <colors>
    <mruColors>
      <color rgb="FFC1F0C8"/>
      <color rgb="FFD8E4BC"/>
      <color rgb="FFF8F87A"/>
      <color rgb="FF66FF66"/>
      <color rgb="FF008000"/>
      <color rgb="FFCCFFCC"/>
      <color rgb="FFCCCC00"/>
      <color rgb="FFFFCC00"/>
      <color rgb="FFFF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>
    <tabColor theme="4" tint="0.59999389629810485"/>
  </sheetPr>
  <dimension ref="A1:H36"/>
  <sheetViews>
    <sheetView topLeftCell="A6" zoomScaleNormal="100" workbookViewId="0">
      <selection activeCell="E18" sqref="E18"/>
    </sheetView>
  </sheetViews>
  <sheetFormatPr defaultRowHeight="12.75" x14ac:dyDescent="0.2"/>
  <cols>
    <col min="1" max="1" width="4.7109375" style="66" customWidth="1"/>
    <col min="2" max="2" width="81.7109375" style="148" customWidth="1"/>
    <col min="3" max="3" width="6.85546875" customWidth="1"/>
    <col min="4" max="4" width="11.140625" customWidth="1"/>
    <col min="5" max="5" width="8.140625" customWidth="1"/>
    <col min="6" max="6" width="11" customWidth="1"/>
    <col min="7" max="7" width="18.85546875" customWidth="1"/>
    <col min="8" max="8" width="7.7109375" customWidth="1"/>
  </cols>
  <sheetData>
    <row r="1" spans="1:8" ht="25.5" x14ac:dyDescent="0.35">
      <c r="A1" s="1191" t="s">
        <v>418</v>
      </c>
      <c r="B1" s="1191"/>
      <c r="C1" s="416"/>
      <c r="D1" s="416"/>
      <c r="E1" s="416"/>
      <c r="F1" s="416"/>
      <c r="G1" s="416"/>
      <c r="H1" s="416"/>
    </row>
    <row r="2" spans="1:8" ht="18" customHeight="1" x14ac:dyDescent="0.4">
      <c r="A2" s="142"/>
      <c r="B2" s="147"/>
      <c r="C2" s="19"/>
      <c r="D2" s="19"/>
      <c r="E2" s="19"/>
      <c r="F2" s="19"/>
      <c r="G2" s="19"/>
      <c r="H2" s="19"/>
    </row>
    <row r="3" spans="1:8" ht="18" customHeight="1" x14ac:dyDescent="0.2"/>
    <row r="4" spans="1:8" ht="27" customHeight="1" x14ac:dyDescent="0.35">
      <c r="A4" s="1192" t="s">
        <v>799</v>
      </c>
      <c r="B4" s="1192"/>
      <c r="C4" s="417"/>
      <c r="D4" s="417"/>
      <c r="E4" s="417"/>
      <c r="F4" s="417"/>
      <c r="G4" s="417"/>
      <c r="H4" s="417"/>
    </row>
    <row r="5" spans="1:8" ht="18.75" customHeight="1" x14ac:dyDescent="0.3">
      <c r="A5" s="143"/>
      <c r="B5" s="149"/>
      <c r="C5" s="38"/>
      <c r="D5" s="38"/>
      <c r="E5" s="38"/>
      <c r="F5" s="38"/>
      <c r="G5" s="38"/>
      <c r="H5" s="38"/>
    </row>
    <row r="6" spans="1:8" ht="18.75" customHeight="1" x14ac:dyDescent="0.2"/>
    <row r="7" spans="1:8" ht="20.25" x14ac:dyDescent="0.3">
      <c r="A7" s="1193" t="s">
        <v>536</v>
      </c>
      <c r="B7" s="1193"/>
      <c r="C7" s="418"/>
      <c r="D7" s="418"/>
      <c r="E7" s="418"/>
      <c r="F7" s="418"/>
      <c r="G7" s="418"/>
      <c r="H7" s="418"/>
    </row>
    <row r="8" spans="1:8" ht="18" customHeight="1" x14ac:dyDescent="0.25">
      <c r="A8" s="144"/>
      <c r="B8" s="150"/>
      <c r="C8" s="2"/>
      <c r="D8" s="2"/>
      <c r="E8" s="2"/>
      <c r="F8" s="2"/>
      <c r="G8" s="2"/>
      <c r="H8" s="2"/>
    </row>
    <row r="9" spans="1:8" ht="18" customHeight="1" x14ac:dyDescent="0.25">
      <c r="A9" s="144"/>
      <c r="B9" s="150"/>
      <c r="C9" s="2"/>
      <c r="D9" s="2"/>
      <c r="E9" s="2"/>
      <c r="F9" s="2"/>
      <c r="G9" s="2"/>
      <c r="H9" s="2"/>
    </row>
    <row r="10" spans="1:8" s="5" customFormat="1" ht="17.25" customHeight="1" x14ac:dyDescent="0.25">
      <c r="A10" s="1166">
        <v>1</v>
      </c>
      <c r="B10" s="1164" t="s">
        <v>960</v>
      </c>
      <c r="C10" s="1159"/>
      <c r="D10" s="1159"/>
      <c r="E10" s="1159"/>
      <c r="F10" s="1159"/>
      <c r="G10" s="1159"/>
    </row>
    <row r="11" spans="1:8" s="5" customFormat="1" ht="17.25" customHeight="1" x14ac:dyDescent="0.25">
      <c r="A11" s="1166">
        <v>2</v>
      </c>
      <c r="B11" s="1164" t="s">
        <v>961</v>
      </c>
      <c r="C11" s="1159"/>
      <c r="D11" s="1159"/>
      <c r="E11" s="1159"/>
      <c r="F11" s="1159"/>
      <c r="G11" s="1159"/>
    </row>
    <row r="12" spans="1:8" s="5" customFormat="1" ht="17.25" customHeight="1" x14ac:dyDescent="0.25">
      <c r="A12" s="1166">
        <v>3</v>
      </c>
      <c r="B12" s="1164" t="s">
        <v>962</v>
      </c>
      <c r="C12" s="1159"/>
      <c r="D12" s="1159"/>
      <c r="E12" s="1159"/>
      <c r="F12" s="1159"/>
      <c r="G12" s="1159"/>
    </row>
    <row r="13" spans="1:8" s="7" customFormat="1" ht="15.75" customHeight="1" x14ac:dyDescent="0.25">
      <c r="A13" s="1166">
        <v>4</v>
      </c>
      <c r="B13" s="1164" t="s">
        <v>963</v>
      </c>
      <c r="C13" s="1160"/>
      <c r="D13" s="1160"/>
      <c r="E13" s="1160"/>
      <c r="F13" s="1160"/>
      <c r="G13" s="1160"/>
    </row>
    <row r="14" spans="1:8" s="7" customFormat="1" ht="17.25" customHeight="1" x14ac:dyDescent="0.25">
      <c r="A14" s="1166">
        <v>5</v>
      </c>
      <c r="B14" s="1164" t="s">
        <v>974</v>
      </c>
      <c r="C14" s="1159"/>
      <c r="D14" s="1159"/>
      <c r="E14" s="1159"/>
      <c r="F14" s="1159"/>
      <c r="G14" s="1159"/>
    </row>
    <row r="15" spans="1:8" s="7" customFormat="1" ht="17.25" customHeight="1" x14ac:dyDescent="0.25">
      <c r="A15" s="1166">
        <v>6</v>
      </c>
      <c r="B15" s="1164" t="s">
        <v>975</v>
      </c>
      <c r="C15" s="1159"/>
      <c r="D15" s="1159"/>
      <c r="E15" s="1159"/>
      <c r="F15" s="1159"/>
      <c r="G15" s="1159"/>
    </row>
    <row r="16" spans="1:8" s="219" customFormat="1" ht="17.25" customHeight="1" x14ac:dyDescent="0.25">
      <c r="A16" s="1166">
        <v>7</v>
      </c>
      <c r="B16" s="1164" t="s">
        <v>976</v>
      </c>
      <c r="C16" s="888"/>
      <c r="D16" s="888"/>
      <c r="E16" s="888"/>
      <c r="F16" s="888"/>
      <c r="G16" s="888"/>
    </row>
    <row r="17" spans="1:7" s="1148" customFormat="1" ht="17.25" customHeight="1" x14ac:dyDescent="0.25">
      <c r="A17" s="1163">
        <v>8</v>
      </c>
      <c r="B17" s="1164" t="s">
        <v>996</v>
      </c>
      <c r="C17" s="888"/>
      <c r="D17" s="888"/>
      <c r="E17" s="888"/>
      <c r="F17" s="888"/>
      <c r="G17" s="888"/>
    </row>
    <row r="18" spans="1:7" s="219" customFormat="1" ht="17.25" customHeight="1" x14ac:dyDescent="0.25">
      <c r="A18" s="1166">
        <v>9</v>
      </c>
      <c r="B18" s="1164" t="s">
        <v>964</v>
      </c>
      <c r="C18" s="888"/>
      <c r="D18" s="888"/>
      <c r="E18" s="888"/>
      <c r="F18" s="888"/>
      <c r="G18" s="888"/>
    </row>
    <row r="19" spans="1:7" s="219" customFormat="1" ht="17.25" customHeight="1" x14ac:dyDescent="0.25">
      <c r="A19" s="1166">
        <v>10</v>
      </c>
      <c r="B19" s="1164" t="s">
        <v>965</v>
      </c>
      <c r="C19" s="888"/>
      <c r="D19" s="888"/>
      <c r="E19" s="888"/>
      <c r="F19" s="888"/>
      <c r="G19" s="888"/>
    </row>
    <row r="20" spans="1:7" s="219" customFormat="1" ht="17.25" customHeight="1" x14ac:dyDescent="0.25">
      <c r="A20" s="1166">
        <v>11</v>
      </c>
      <c r="B20" s="1164" t="s">
        <v>966</v>
      </c>
      <c r="C20" s="888"/>
      <c r="D20" s="888"/>
      <c r="E20" s="888"/>
      <c r="F20" s="888"/>
      <c r="G20" s="888"/>
    </row>
    <row r="21" spans="1:7" s="219" customFormat="1" ht="17.25" customHeight="1" x14ac:dyDescent="0.25">
      <c r="A21" s="1166">
        <v>12</v>
      </c>
      <c r="B21" s="1164" t="s">
        <v>967</v>
      </c>
      <c r="C21" s="888"/>
      <c r="D21" s="888"/>
      <c r="E21" s="888"/>
      <c r="F21" s="888"/>
      <c r="G21" s="888"/>
    </row>
    <row r="22" spans="1:7" s="219" customFormat="1" ht="17.25" customHeight="1" x14ac:dyDescent="0.25">
      <c r="A22" s="1166">
        <v>13</v>
      </c>
      <c r="B22" s="1164" t="s">
        <v>968</v>
      </c>
      <c r="C22" s="888"/>
      <c r="D22" s="888"/>
      <c r="E22" s="888"/>
      <c r="F22" s="888"/>
      <c r="G22" s="888"/>
    </row>
    <row r="23" spans="1:7" s="5" customFormat="1" ht="17.25" customHeight="1" x14ac:dyDescent="0.25">
      <c r="A23" s="1166">
        <v>14</v>
      </c>
      <c r="B23" s="1164" t="s">
        <v>969</v>
      </c>
      <c r="C23" s="888"/>
      <c r="D23" s="888"/>
      <c r="E23" s="888"/>
      <c r="F23" s="888"/>
      <c r="G23" s="888"/>
    </row>
    <row r="24" spans="1:7" s="5" customFormat="1" ht="17.25" customHeight="1" x14ac:dyDescent="0.25">
      <c r="A24" s="1166">
        <v>15</v>
      </c>
      <c r="B24" s="1164" t="s">
        <v>970</v>
      </c>
      <c r="C24" s="888"/>
      <c r="D24" s="888"/>
      <c r="E24" s="888"/>
      <c r="F24" s="888"/>
      <c r="G24" s="888"/>
    </row>
    <row r="25" spans="1:7" s="5" customFormat="1" ht="17.25" customHeight="1" x14ac:dyDescent="0.25">
      <c r="A25" s="1166">
        <v>16</v>
      </c>
      <c r="B25" s="1164" t="s">
        <v>971</v>
      </c>
      <c r="C25" s="888"/>
      <c r="D25" s="888"/>
      <c r="E25" s="888"/>
      <c r="F25" s="888"/>
      <c r="G25" s="888"/>
    </row>
    <row r="26" spans="1:7" s="5" customFormat="1" ht="17.25" customHeight="1" x14ac:dyDescent="0.25">
      <c r="A26" s="1166">
        <v>17</v>
      </c>
      <c r="B26" s="1164" t="s">
        <v>893</v>
      </c>
      <c r="C26" s="888"/>
      <c r="D26" s="888"/>
      <c r="E26" s="888"/>
      <c r="F26" s="888"/>
      <c r="G26" s="888"/>
    </row>
    <row r="27" spans="1:7" s="5" customFormat="1" ht="17.25" customHeight="1" x14ac:dyDescent="0.25">
      <c r="A27" s="1166">
        <v>18</v>
      </c>
      <c r="B27" s="1165" t="s">
        <v>972</v>
      </c>
      <c r="C27" s="1162"/>
      <c r="D27" s="1162"/>
      <c r="E27" s="1162"/>
      <c r="F27" s="1162"/>
      <c r="G27" s="1162"/>
    </row>
    <row r="28" spans="1:7" s="5" customFormat="1" ht="17.25" customHeight="1" x14ac:dyDescent="0.25">
      <c r="A28" s="1166">
        <v>19</v>
      </c>
      <c r="B28" s="1165" t="s">
        <v>973</v>
      </c>
      <c r="C28" s="1162"/>
      <c r="D28" s="1162"/>
      <c r="E28" s="1162"/>
      <c r="F28" s="1162"/>
      <c r="G28" s="1162"/>
    </row>
    <row r="29" spans="1:7" s="5" customFormat="1" ht="17.25" customHeight="1" x14ac:dyDescent="0.25">
      <c r="A29" s="145"/>
      <c r="B29" s="779"/>
      <c r="C29" s="779"/>
      <c r="D29" s="779"/>
      <c r="E29" s="779"/>
      <c r="F29" s="779"/>
      <c r="G29" s="779"/>
    </row>
    <row r="30" spans="1:7" s="5" customFormat="1" ht="17.25" customHeight="1" x14ac:dyDescent="0.25">
      <c r="A30" s="145"/>
      <c r="B30" s="151"/>
      <c r="C30" s="151"/>
      <c r="D30" s="151"/>
      <c r="E30" s="151"/>
      <c r="F30" s="151"/>
      <c r="G30" s="151"/>
    </row>
    <row r="31" spans="1:7" s="5" customFormat="1" ht="17.25" customHeight="1" x14ac:dyDescent="0.25">
      <c r="A31" s="145"/>
      <c r="B31" s="151"/>
      <c r="C31" s="151"/>
      <c r="D31" s="151"/>
      <c r="E31" s="151"/>
      <c r="F31" s="151"/>
      <c r="G31" s="151"/>
    </row>
    <row r="32" spans="1:7" x14ac:dyDescent="0.2">
      <c r="A32" s="146"/>
      <c r="C32" s="4"/>
      <c r="D32" s="4"/>
      <c r="E32" s="4"/>
      <c r="F32" s="4"/>
      <c r="G32" s="4"/>
    </row>
    <row r="33" spans="1:7" x14ac:dyDescent="0.2">
      <c r="A33" s="146"/>
      <c r="C33" s="4"/>
      <c r="D33" s="4"/>
      <c r="E33" s="4"/>
      <c r="F33" s="4"/>
      <c r="G33" s="4"/>
    </row>
    <row r="34" spans="1:7" x14ac:dyDescent="0.2">
      <c r="A34" s="146"/>
      <c r="C34" s="4"/>
      <c r="D34" s="4"/>
      <c r="E34" s="4"/>
      <c r="F34" s="4"/>
      <c r="G34" s="4"/>
    </row>
    <row r="35" spans="1:7" x14ac:dyDescent="0.2">
      <c r="A35" s="146"/>
      <c r="C35" s="4"/>
      <c r="D35" s="4"/>
      <c r="E35" s="4"/>
      <c r="F35" s="4"/>
      <c r="G35" s="4"/>
    </row>
    <row r="36" spans="1:7" ht="15.75" x14ac:dyDescent="0.25">
      <c r="A36" s="1194" t="s">
        <v>1325</v>
      </c>
      <c r="B36" s="1194"/>
      <c r="C36" s="1161"/>
      <c r="D36" s="1161"/>
      <c r="E36" s="1161"/>
      <c r="F36" s="1161"/>
      <c r="G36" s="1161"/>
    </row>
  </sheetData>
  <mergeCells count="4">
    <mergeCell ref="A1:B1"/>
    <mergeCell ref="A4:B4"/>
    <mergeCell ref="A7:B7"/>
    <mergeCell ref="A36:B36"/>
  </mergeCells>
  <phoneticPr fontId="2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colBreaks count="1" manualBreakCount="1">
    <brk id="2" max="3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83FF-8330-4BCA-A88F-FE31816B2201}">
  <sheetPr>
    <tabColor theme="3" tint="0.39997558519241921"/>
  </sheetPr>
  <dimension ref="A1:G42"/>
  <sheetViews>
    <sheetView workbookViewId="0">
      <selection activeCell="I22" sqref="I22"/>
    </sheetView>
  </sheetViews>
  <sheetFormatPr defaultColWidth="9.140625" defaultRowHeight="12.75" x14ac:dyDescent="0.2"/>
  <cols>
    <col min="1" max="1" width="45.28515625" style="236" customWidth="1"/>
    <col min="2" max="2" width="10.85546875" style="236" customWidth="1"/>
    <col min="3" max="3" width="10.7109375" style="236" customWidth="1"/>
    <col min="4" max="4" width="10.85546875" style="236" customWidth="1"/>
    <col min="5" max="5" width="10.140625" style="236" customWidth="1"/>
    <col min="6" max="6" width="9.140625" style="236"/>
    <col min="7" max="7" width="13.85546875" style="543" bestFit="1" customWidth="1"/>
    <col min="8" max="16384" width="9.140625" style="236"/>
  </cols>
  <sheetData>
    <row r="1" spans="1:7" x14ac:dyDescent="0.2">
      <c r="D1" s="1304">
        <v>9</v>
      </c>
      <c r="E1" s="1304"/>
    </row>
    <row r="3" spans="1:7" ht="18" x14ac:dyDescent="0.2">
      <c r="A3" s="1305" t="s">
        <v>181</v>
      </c>
      <c r="B3" s="1305"/>
      <c r="C3" s="1305"/>
      <c r="D3" s="1305"/>
      <c r="E3" s="1305"/>
    </row>
    <row r="5" spans="1:7" ht="15.75" x14ac:dyDescent="0.2">
      <c r="A5" s="1306" t="s">
        <v>877</v>
      </c>
      <c r="B5" s="1306"/>
      <c r="C5" s="1306"/>
      <c r="D5" s="1306"/>
      <c r="E5" s="1306"/>
    </row>
    <row r="6" spans="1:7" ht="12.75" customHeight="1" x14ac:dyDescent="0.2">
      <c r="A6" s="530"/>
      <c r="B6" s="530"/>
      <c r="C6" s="530"/>
      <c r="D6" s="530"/>
      <c r="E6" s="530"/>
    </row>
    <row r="7" spans="1:7" ht="13.5" thickBot="1" x14ac:dyDescent="0.25">
      <c r="E7" s="526" t="s">
        <v>32</v>
      </c>
    </row>
    <row r="8" spans="1:7" ht="12.75" customHeight="1" thickBot="1" x14ac:dyDescent="0.25">
      <c r="A8" s="13" t="s">
        <v>33</v>
      </c>
      <c r="B8" s="532" t="s">
        <v>790</v>
      </c>
      <c r="C8" s="441" t="s">
        <v>791</v>
      </c>
      <c r="D8" s="441" t="s">
        <v>34</v>
      </c>
      <c r="E8" s="533" t="s">
        <v>35</v>
      </c>
    </row>
    <row r="9" spans="1:7" ht="12.75" customHeight="1" x14ac:dyDescent="0.2">
      <c r="A9" s="833" t="s">
        <v>876</v>
      </c>
      <c r="B9" s="834">
        <v>0</v>
      </c>
      <c r="C9" s="832">
        <v>11797.90119</v>
      </c>
      <c r="D9" s="835">
        <f>C9</f>
        <v>11797.90119</v>
      </c>
      <c r="E9" s="8">
        <f>D9/C9</f>
        <v>1</v>
      </c>
      <c r="G9" s="544"/>
    </row>
    <row r="10" spans="1:7" ht="25.5" customHeight="1" x14ac:dyDescent="0.2">
      <c r="A10" s="499" t="s">
        <v>878</v>
      </c>
      <c r="B10" s="511">
        <v>11418.970000000001</v>
      </c>
      <c r="C10" s="502">
        <v>11418.97</v>
      </c>
      <c r="D10" s="502">
        <v>11418.97</v>
      </c>
      <c r="E10" s="8">
        <f>D10/C10</f>
        <v>1</v>
      </c>
    </row>
    <row r="11" spans="1:7" ht="12.75" customHeight="1" x14ac:dyDescent="0.2">
      <c r="A11" s="11" t="s">
        <v>125</v>
      </c>
      <c r="B11" s="56">
        <v>0</v>
      </c>
      <c r="C11" s="56">
        <v>0</v>
      </c>
      <c r="D11" s="56">
        <v>0</v>
      </c>
      <c r="E11" s="12" t="s">
        <v>37</v>
      </c>
      <c r="G11" s="545"/>
    </row>
    <row r="12" spans="1:7" ht="12.75" customHeight="1" thickBot="1" x14ac:dyDescent="0.25">
      <c r="A12" s="836" t="s">
        <v>36</v>
      </c>
      <c r="B12" s="837">
        <v>0</v>
      </c>
      <c r="C12" s="837">
        <v>0</v>
      </c>
      <c r="D12" s="540">
        <v>0</v>
      </c>
      <c r="E12" s="838" t="s">
        <v>37</v>
      </c>
    </row>
    <row r="13" spans="1:7" ht="13.5" thickBot="1" x14ac:dyDescent="0.25">
      <c r="A13" s="542" t="s">
        <v>879</v>
      </c>
      <c r="B13" s="839">
        <f>SUM(B9:B12)</f>
        <v>11418.970000000001</v>
      </c>
      <c r="C13" s="339">
        <f>SUM(C9:C12)</f>
        <v>23216.871189999998</v>
      </c>
      <c r="D13" s="840">
        <f>SUM(D9:D12)</f>
        <v>23216.871189999998</v>
      </c>
      <c r="E13" s="340">
        <f>D13/C13</f>
        <v>1</v>
      </c>
    </row>
    <row r="14" spans="1:7" x14ac:dyDescent="0.2">
      <c r="A14" s="543"/>
      <c r="B14" s="544"/>
      <c r="C14" s="544"/>
      <c r="D14" s="544"/>
      <c r="E14" s="545"/>
    </row>
    <row r="15" spans="1:7" x14ac:dyDescent="0.2">
      <c r="A15" s="543"/>
      <c r="B15" s="544"/>
      <c r="C15" s="544"/>
      <c r="D15" s="544"/>
      <c r="E15" s="545"/>
    </row>
    <row r="16" spans="1:7" ht="15.75" x14ac:dyDescent="0.2">
      <c r="A16" s="1306" t="s">
        <v>880</v>
      </c>
      <c r="B16" s="1306"/>
      <c r="C16" s="1306"/>
      <c r="D16" s="1306"/>
      <c r="E16" s="1306"/>
    </row>
    <row r="17" spans="1:5" ht="12.75" customHeight="1" x14ac:dyDescent="0.2">
      <c r="A17" s="530"/>
      <c r="B17" s="530"/>
      <c r="C17" s="530"/>
      <c r="D17" s="530"/>
      <c r="E17" s="530"/>
    </row>
    <row r="18" spans="1:5" ht="12.75" customHeight="1" thickBot="1" x14ac:dyDescent="0.25">
      <c r="A18" s="530"/>
      <c r="B18" s="530"/>
      <c r="C18" s="530"/>
      <c r="D18" s="530"/>
      <c r="E18" s="526" t="s">
        <v>32</v>
      </c>
    </row>
    <row r="19" spans="1:5" ht="12.75" customHeight="1" thickBot="1" x14ac:dyDescent="0.25">
      <c r="A19" s="13" t="s">
        <v>33</v>
      </c>
      <c r="B19" s="532" t="s">
        <v>790</v>
      </c>
      <c r="C19" s="441" t="s">
        <v>791</v>
      </c>
      <c r="D19" s="441" t="s">
        <v>34</v>
      </c>
      <c r="E19" s="533" t="s">
        <v>35</v>
      </c>
    </row>
    <row r="20" spans="1:5" ht="12.75" customHeight="1" x14ac:dyDescent="0.2">
      <c r="A20" s="534" t="s">
        <v>182</v>
      </c>
      <c r="B20" s="841">
        <v>2108.9699999999998</v>
      </c>
      <c r="C20" s="536">
        <v>2606.8711899999998</v>
      </c>
      <c r="D20" s="536">
        <v>1327.2685799999999</v>
      </c>
      <c r="E20" s="842">
        <f t="shared" ref="E20:E30" si="0">D20/C20</f>
        <v>0.50914237154924402</v>
      </c>
    </row>
    <row r="21" spans="1:5" ht="12.75" customHeight="1" x14ac:dyDescent="0.2">
      <c r="A21" s="537" t="s">
        <v>183</v>
      </c>
      <c r="B21" s="843">
        <v>700</v>
      </c>
      <c r="C21" s="10">
        <v>880</v>
      </c>
      <c r="D21" s="10">
        <v>258</v>
      </c>
      <c r="E21" s="8">
        <f t="shared" si="0"/>
        <v>0.29318181818181815</v>
      </c>
    </row>
    <row r="22" spans="1:5" ht="12.75" customHeight="1" x14ac:dyDescent="0.2">
      <c r="A22" s="537" t="s">
        <v>184</v>
      </c>
      <c r="B22" s="843">
        <v>3500</v>
      </c>
      <c r="C22" s="10">
        <v>7700</v>
      </c>
      <c r="D22" s="10">
        <v>4996</v>
      </c>
      <c r="E22" s="8">
        <f t="shared" si="0"/>
        <v>0.64883116883116887</v>
      </c>
    </row>
    <row r="23" spans="1:5" ht="12.75" customHeight="1" x14ac:dyDescent="0.2">
      <c r="A23" s="537" t="s">
        <v>333</v>
      </c>
      <c r="B23" s="843">
        <v>3700</v>
      </c>
      <c r="C23" s="10">
        <v>8000</v>
      </c>
      <c r="D23" s="10">
        <v>4843</v>
      </c>
      <c r="E23" s="8">
        <f t="shared" si="0"/>
        <v>0.605375</v>
      </c>
    </row>
    <row r="24" spans="1:5" ht="12.75" customHeight="1" x14ac:dyDescent="0.2">
      <c r="A24" s="537" t="s">
        <v>185</v>
      </c>
      <c r="B24" s="843">
        <v>300</v>
      </c>
      <c r="C24" s="10">
        <v>450</v>
      </c>
      <c r="D24" s="10">
        <v>0</v>
      </c>
      <c r="E24" s="8">
        <f t="shared" si="0"/>
        <v>0</v>
      </c>
    </row>
    <row r="25" spans="1:5" ht="12.75" customHeight="1" x14ac:dyDescent="0.2">
      <c r="A25" s="537" t="s">
        <v>186</v>
      </c>
      <c r="B25" s="843">
        <v>800</v>
      </c>
      <c r="C25" s="10">
        <v>2170</v>
      </c>
      <c r="D25" s="10">
        <v>561.51300000000003</v>
      </c>
      <c r="E25" s="8">
        <f t="shared" si="0"/>
        <v>0.25876175115207373</v>
      </c>
    </row>
    <row r="26" spans="1:5" ht="12.75" customHeight="1" x14ac:dyDescent="0.2">
      <c r="A26" s="537" t="s">
        <v>187</v>
      </c>
      <c r="B26" s="843">
        <v>200</v>
      </c>
      <c r="C26" s="10">
        <v>1000</v>
      </c>
      <c r="D26" s="10">
        <v>0</v>
      </c>
      <c r="E26" s="8">
        <f t="shared" si="0"/>
        <v>0</v>
      </c>
    </row>
    <row r="27" spans="1:5" ht="12.75" customHeight="1" x14ac:dyDescent="0.2">
      <c r="A27" s="537" t="s">
        <v>188</v>
      </c>
      <c r="B27" s="843">
        <v>100</v>
      </c>
      <c r="C27" s="10">
        <v>300</v>
      </c>
      <c r="D27" s="10">
        <v>85</v>
      </c>
      <c r="E27" s="8">
        <f t="shared" si="0"/>
        <v>0.28333333333333333</v>
      </c>
    </row>
    <row r="28" spans="1:5" ht="12.75" customHeight="1" x14ac:dyDescent="0.2">
      <c r="A28" s="537" t="s">
        <v>312</v>
      </c>
      <c r="B28" s="844">
        <v>10</v>
      </c>
      <c r="C28" s="845">
        <v>10</v>
      </c>
      <c r="D28" s="845">
        <v>0</v>
      </c>
      <c r="E28" s="12" t="s">
        <v>37</v>
      </c>
    </row>
    <row r="29" spans="1:5" ht="12.75" customHeight="1" thickBot="1" x14ac:dyDescent="0.25">
      <c r="A29" s="846" t="s">
        <v>189</v>
      </c>
      <c r="B29" s="847">
        <v>0</v>
      </c>
      <c r="C29" s="848">
        <v>100</v>
      </c>
      <c r="D29" s="848">
        <v>0</v>
      </c>
      <c r="E29" s="849" t="s">
        <v>37</v>
      </c>
    </row>
    <row r="30" spans="1:5" ht="12.75" customHeight="1" thickBot="1" x14ac:dyDescent="0.25">
      <c r="A30" s="542" t="s">
        <v>881</v>
      </c>
      <c r="B30" s="337">
        <f>SUM(B20:B29)</f>
        <v>11418.97</v>
      </c>
      <c r="C30" s="339">
        <f>SUM(C20:C29)</f>
        <v>23216.871189999998</v>
      </c>
      <c r="D30" s="339">
        <f>SUM(D20:D29)</f>
        <v>12070.781580000001</v>
      </c>
      <c r="E30" s="340">
        <f t="shared" si="0"/>
        <v>0.51991422449718994</v>
      </c>
    </row>
    <row r="31" spans="1:5" x14ac:dyDescent="0.2">
      <c r="A31" s="549"/>
      <c r="B31" s="550"/>
      <c r="C31" s="550"/>
      <c r="D31" s="550"/>
      <c r="E31" s="551"/>
    </row>
    <row r="32" spans="1:5" x14ac:dyDescent="0.2">
      <c r="A32" s="549"/>
      <c r="B32" s="550"/>
      <c r="C32" s="550"/>
      <c r="D32" s="550"/>
      <c r="E32" s="551"/>
    </row>
    <row r="33" spans="1:7" ht="15.75" x14ac:dyDescent="0.2">
      <c r="A33" s="1306" t="s">
        <v>883</v>
      </c>
      <c r="B33" s="1306"/>
      <c r="C33" s="1306"/>
      <c r="D33" s="1306"/>
      <c r="E33" s="1306"/>
    </row>
    <row r="34" spans="1:7" x14ac:dyDescent="0.2">
      <c r="A34" s="549"/>
      <c r="B34" s="550"/>
      <c r="C34" s="550"/>
      <c r="D34" s="550"/>
      <c r="E34" s="551"/>
    </row>
    <row r="35" spans="1:7" ht="13.5" thickBot="1" x14ac:dyDescent="0.25">
      <c r="B35" s="552"/>
      <c r="C35" s="552"/>
      <c r="D35" s="552"/>
      <c r="E35" s="526" t="s">
        <v>32</v>
      </c>
    </row>
    <row r="36" spans="1:7" ht="34.5" thickBot="1" x14ac:dyDescent="0.25">
      <c r="A36" s="13" t="s">
        <v>38</v>
      </c>
      <c r="B36" s="14" t="s">
        <v>827</v>
      </c>
      <c r="C36" s="15" t="s">
        <v>828</v>
      </c>
      <c r="D36" s="16" t="s">
        <v>884</v>
      </c>
      <c r="E36" s="17" t="s">
        <v>39</v>
      </c>
    </row>
    <row r="37" spans="1:7" ht="15.75" customHeight="1" thickBot="1" x14ac:dyDescent="0.25">
      <c r="A37" s="233" t="s">
        <v>882</v>
      </c>
      <c r="B37" s="234">
        <f>D13</f>
        <v>23216.871189999998</v>
      </c>
      <c r="C37" s="235">
        <f>D30</f>
        <v>12070.781580000001</v>
      </c>
      <c r="D37" s="235">
        <f>+D13-D30</f>
        <v>11146.089609999997</v>
      </c>
      <c r="E37" s="18" t="s">
        <v>198</v>
      </c>
      <c r="G37" s="545"/>
    </row>
    <row r="38" spans="1:7" ht="14.25" customHeight="1" x14ac:dyDescent="0.2">
      <c r="E38" s="529"/>
      <c r="G38" s="545"/>
    </row>
    <row r="39" spans="1:7" ht="39.75" customHeight="1" x14ac:dyDescent="0.2">
      <c r="A39" s="1303" t="s">
        <v>1320</v>
      </c>
      <c r="B39" s="1303"/>
      <c r="C39" s="1303"/>
      <c r="D39" s="1303"/>
      <c r="E39" s="1303"/>
    </row>
    <row r="40" spans="1:7" ht="12.75" customHeight="1" x14ac:dyDescent="0.2">
      <c r="A40" s="57"/>
      <c r="B40" s="57"/>
      <c r="C40" s="57"/>
      <c r="D40" s="57"/>
      <c r="E40" s="57"/>
    </row>
    <row r="41" spans="1:7" ht="12.75" customHeight="1" x14ac:dyDescent="0.2">
      <c r="A41" s="57"/>
      <c r="B41" s="57"/>
      <c r="C41" s="57"/>
      <c r="D41" s="57"/>
      <c r="E41" s="57"/>
    </row>
    <row r="42" spans="1:7" x14ac:dyDescent="0.2">
      <c r="A42" s="57"/>
      <c r="B42" s="57"/>
      <c r="C42" s="57"/>
      <c r="D42" s="57"/>
      <c r="E42" s="57"/>
    </row>
  </sheetData>
  <mergeCells count="6">
    <mergeCell ref="A39:E39"/>
    <mergeCell ref="D1:E1"/>
    <mergeCell ref="A3:E3"/>
    <mergeCell ref="A5:E5"/>
    <mergeCell ref="A16:E16"/>
    <mergeCell ref="A33:E33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FF67-0B78-4B50-BF2B-2BF71C7CAAC1}">
  <sheetPr>
    <tabColor theme="3" tint="0.39997558519241921"/>
  </sheetPr>
  <dimension ref="A1:F137"/>
  <sheetViews>
    <sheetView zoomScaleNormal="100" workbookViewId="0">
      <selection activeCell="P19" sqref="P19"/>
    </sheetView>
  </sheetViews>
  <sheetFormatPr defaultColWidth="9.140625" defaultRowHeight="12.75" x14ac:dyDescent="0.2"/>
  <cols>
    <col min="1" max="1" width="43.7109375" style="159" customWidth="1"/>
    <col min="2" max="2" width="4.5703125" style="159" customWidth="1"/>
    <col min="3" max="3" width="11.28515625" style="159" customWidth="1"/>
    <col min="4" max="4" width="12.140625" style="159" customWidth="1"/>
    <col min="5" max="5" width="11.28515625" style="159" customWidth="1"/>
    <col min="6" max="6" width="9.140625" style="159" customWidth="1"/>
    <col min="7" max="16384" width="9.140625" style="159"/>
  </cols>
  <sheetData>
    <row r="1" spans="1:6" x14ac:dyDescent="0.2">
      <c r="E1" s="1308" t="s">
        <v>780</v>
      </c>
      <c r="F1" s="1308"/>
    </row>
    <row r="3" spans="1:6" ht="18" x14ac:dyDescent="0.2">
      <c r="A3" s="1309" t="s">
        <v>241</v>
      </c>
      <c r="B3" s="1309"/>
      <c r="C3" s="1309"/>
      <c r="D3" s="1309"/>
      <c r="E3" s="1309"/>
      <c r="F3" s="1309"/>
    </row>
    <row r="5" spans="1:6" ht="15.75" x14ac:dyDescent="0.2">
      <c r="A5" s="1307" t="s">
        <v>864</v>
      </c>
      <c r="B5" s="1307"/>
      <c r="C5" s="1307"/>
      <c r="D5" s="1307"/>
      <c r="E5" s="1307"/>
      <c r="F5" s="1307"/>
    </row>
    <row r="6" spans="1:6" ht="12.75" customHeight="1" x14ac:dyDescent="0.2">
      <c r="A6" s="427"/>
      <c r="B6" s="427"/>
      <c r="C6" s="427"/>
      <c r="D6" s="427"/>
      <c r="E6" s="427"/>
      <c r="F6" s="427"/>
    </row>
    <row r="7" spans="1:6" ht="12.75" customHeight="1" thickBot="1" x14ac:dyDescent="0.25">
      <c r="F7" s="503" t="s">
        <v>32</v>
      </c>
    </row>
    <row r="8" spans="1:6" ht="12.75" customHeight="1" thickBot="1" x14ac:dyDescent="0.25">
      <c r="A8" s="154" t="s">
        <v>33</v>
      </c>
      <c r="B8" s="1323" t="s">
        <v>790</v>
      </c>
      <c r="C8" s="1324"/>
      <c r="D8" s="441" t="s">
        <v>791</v>
      </c>
      <c r="E8" s="501" t="s">
        <v>34</v>
      </c>
      <c r="F8" s="518" t="s">
        <v>35</v>
      </c>
    </row>
    <row r="9" spans="1:6" ht="12.75" customHeight="1" x14ac:dyDescent="0.2">
      <c r="A9" s="490" t="s">
        <v>870</v>
      </c>
      <c r="B9" s="1325">
        <v>0</v>
      </c>
      <c r="C9" s="1326"/>
      <c r="D9" s="516">
        <v>109716.31217</v>
      </c>
      <c r="E9" s="516">
        <f>D9</f>
        <v>109716.31217</v>
      </c>
      <c r="F9" s="189">
        <f>E9/D9</f>
        <v>1</v>
      </c>
    </row>
    <row r="10" spans="1:6" ht="12.75" customHeight="1" x14ac:dyDescent="0.2">
      <c r="A10" s="175" t="s">
        <v>1321</v>
      </c>
      <c r="B10" s="1331"/>
      <c r="C10" s="1332"/>
      <c r="D10" s="168">
        <v>739.52</v>
      </c>
      <c r="E10" s="173">
        <v>739.52</v>
      </c>
      <c r="F10" s="189"/>
    </row>
    <row r="11" spans="1:6" ht="12.75" customHeight="1" x14ac:dyDescent="0.2">
      <c r="A11" s="165" t="s">
        <v>823</v>
      </c>
      <c r="B11" s="1327">
        <v>166750</v>
      </c>
      <c r="C11" s="1328"/>
      <c r="D11" s="489">
        <v>182670.72</v>
      </c>
      <c r="E11" s="168">
        <v>182670.72</v>
      </c>
      <c r="F11" s="189">
        <f>E11/D11</f>
        <v>1</v>
      </c>
    </row>
    <row r="12" spans="1:6" ht="12.75" customHeight="1" x14ac:dyDescent="0.2">
      <c r="A12" s="165" t="s">
        <v>696</v>
      </c>
      <c r="B12" s="1327">
        <v>0</v>
      </c>
      <c r="C12" s="1328"/>
      <c r="D12" s="168">
        <v>55.212890000000002</v>
      </c>
      <c r="E12" s="168">
        <v>2916.02</v>
      </c>
      <c r="F12" s="189" t="s">
        <v>37</v>
      </c>
    </row>
    <row r="13" spans="1:6" ht="12.75" customHeight="1" thickBot="1" x14ac:dyDescent="0.25">
      <c r="A13" s="165" t="s">
        <v>36</v>
      </c>
      <c r="B13" s="1329">
        <v>0</v>
      </c>
      <c r="C13" s="1330"/>
      <c r="D13" s="168">
        <v>0</v>
      </c>
      <c r="E13" s="168">
        <v>0</v>
      </c>
      <c r="F13" s="189" t="s">
        <v>37</v>
      </c>
    </row>
    <row r="14" spans="1:6" ht="12.75" customHeight="1" thickBot="1" x14ac:dyDescent="0.25">
      <c r="A14" s="523" t="s">
        <v>867</v>
      </c>
      <c r="B14" s="1317">
        <f>SUM(B9:C13)</f>
        <v>166750</v>
      </c>
      <c r="C14" s="1318"/>
      <c r="D14" s="517">
        <f>SUM(D9:D13)</f>
        <v>293181.76506000006</v>
      </c>
      <c r="E14" s="513">
        <f>SUM(E9:E13)</f>
        <v>296042.57217000006</v>
      </c>
      <c r="F14" s="456">
        <f>E14/D14</f>
        <v>1.0097577934610447</v>
      </c>
    </row>
    <row r="15" spans="1:6" x14ac:dyDescent="0.2">
      <c r="A15" s="507"/>
      <c r="B15" s="507"/>
      <c r="C15" s="522"/>
      <c r="D15" s="522"/>
      <c r="E15" s="522"/>
      <c r="F15" s="414"/>
    </row>
    <row r="16" spans="1:6" x14ac:dyDescent="0.2">
      <c r="A16" s="507"/>
      <c r="B16" s="507"/>
      <c r="C16" s="572"/>
      <c r="D16" s="522"/>
      <c r="E16" s="522"/>
      <c r="F16" s="414"/>
    </row>
    <row r="17" spans="1:6" ht="15.75" x14ac:dyDescent="0.2">
      <c r="A17" s="1307" t="s">
        <v>865</v>
      </c>
      <c r="B17" s="1307"/>
      <c r="C17" s="1307"/>
      <c r="D17" s="1307"/>
      <c r="E17" s="1307"/>
      <c r="F17" s="1307"/>
    </row>
    <row r="18" spans="1:6" ht="12.75" customHeight="1" x14ac:dyDescent="0.2">
      <c r="A18" s="427"/>
      <c r="B18" s="427"/>
      <c r="C18" s="427"/>
      <c r="D18" s="427"/>
      <c r="E18" s="427"/>
      <c r="F18" s="427"/>
    </row>
    <row r="19" spans="1:6" ht="12.75" customHeight="1" thickBot="1" x14ac:dyDescent="0.25">
      <c r="A19" s="427"/>
      <c r="B19" s="427"/>
      <c r="C19" s="427"/>
      <c r="D19" s="427"/>
      <c r="E19" s="427"/>
      <c r="F19" s="503" t="s">
        <v>32</v>
      </c>
    </row>
    <row r="20" spans="1:6" ht="12.75" customHeight="1" thickBot="1" x14ac:dyDescent="0.25">
      <c r="A20" s="154" t="s">
        <v>33</v>
      </c>
      <c r="B20" s="1323" t="s">
        <v>790</v>
      </c>
      <c r="C20" s="1324"/>
      <c r="D20" s="441" t="s">
        <v>791</v>
      </c>
      <c r="E20" s="500" t="s">
        <v>34</v>
      </c>
      <c r="F20" s="518" t="s">
        <v>35</v>
      </c>
    </row>
    <row r="21" spans="1:6" ht="12.75" customHeight="1" x14ac:dyDescent="0.2">
      <c r="A21" s="175" t="s">
        <v>199</v>
      </c>
      <c r="B21" s="1321">
        <v>27050</v>
      </c>
      <c r="C21" s="1322"/>
      <c r="D21" s="443">
        <v>33949.366099999999</v>
      </c>
      <c r="E21" s="450">
        <v>22853.838729999999</v>
      </c>
      <c r="F21" s="153">
        <f>E21/D21</f>
        <v>0.67317424021062944</v>
      </c>
    </row>
    <row r="22" spans="1:6" ht="12.75" customHeight="1" x14ac:dyDescent="0.2">
      <c r="A22" s="175" t="s">
        <v>206</v>
      </c>
      <c r="B22" s="1313">
        <v>36550</v>
      </c>
      <c r="C22" s="1314"/>
      <c r="D22" s="466">
        <v>43722.833350000001</v>
      </c>
      <c r="E22" s="466">
        <v>37978.029950000004</v>
      </c>
      <c r="F22" s="153">
        <f>E22/D22</f>
        <v>0.86860862025996777</v>
      </c>
    </row>
    <row r="23" spans="1:6" x14ac:dyDescent="0.2">
      <c r="A23" s="175" t="s">
        <v>571</v>
      </c>
      <c r="B23" s="1313">
        <v>0</v>
      </c>
      <c r="C23" s="1314"/>
      <c r="D23" s="168">
        <v>0</v>
      </c>
      <c r="E23" s="168">
        <v>0</v>
      </c>
      <c r="F23" s="153" t="s">
        <v>37</v>
      </c>
    </row>
    <row r="24" spans="1:6" ht="12.75" customHeight="1" x14ac:dyDescent="0.2">
      <c r="A24" s="165" t="s">
        <v>200</v>
      </c>
      <c r="B24" s="1313">
        <v>34250</v>
      </c>
      <c r="C24" s="1314"/>
      <c r="D24" s="466">
        <v>46961.598149999998</v>
      </c>
      <c r="E24" s="466">
        <v>43531.203560000002</v>
      </c>
      <c r="F24" s="153">
        <f t="shared" ref="F24:F30" si="0">E24/D24</f>
        <v>0.92695319739666915</v>
      </c>
    </row>
    <row r="25" spans="1:6" ht="12.75" customHeight="1" x14ac:dyDescent="0.2">
      <c r="A25" s="165" t="s">
        <v>153</v>
      </c>
      <c r="B25" s="1313">
        <v>1500</v>
      </c>
      <c r="C25" s="1314"/>
      <c r="D25" s="466">
        <v>1502.0000399999999</v>
      </c>
      <c r="E25" s="466">
        <v>1502</v>
      </c>
      <c r="F25" s="153">
        <f t="shared" si="0"/>
        <v>0.99999997336884228</v>
      </c>
    </row>
    <row r="26" spans="1:6" ht="12.75" customHeight="1" x14ac:dyDescent="0.2">
      <c r="A26" s="165" t="s">
        <v>201</v>
      </c>
      <c r="B26" s="1313">
        <v>14000</v>
      </c>
      <c r="C26" s="1314"/>
      <c r="D26" s="466">
        <v>45579.878850000001</v>
      </c>
      <c r="E26" s="466">
        <v>14373.94809</v>
      </c>
      <c r="F26" s="153">
        <f t="shared" si="0"/>
        <v>0.31535731231984176</v>
      </c>
    </row>
    <row r="27" spans="1:6" ht="12.75" customHeight="1" x14ac:dyDescent="0.2">
      <c r="A27" s="165" t="s">
        <v>202</v>
      </c>
      <c r="B27" s="1313">
        <v>23300</v>
      </c>
      <c r="C27" s="1314"/>
      <c r="D27" s="466">
        <v>40655.638050000001</v>
      </c>
      <c r="E27" s="466">
        <v>23925.449989999997</v>
      </c>
      <c r="F27" s="153">
        <f t="shared" si="0"/>
        <v>0.58849033338439993</v>
      </c>
    </row>
    <row r="28" spans="1:6" ht="12.75" customHeight="1" x14ac:dyDescent="0.2">
      <c r="A28" s="165" t="s">
        <v>203</v>
      </c>
      <c r="B28" s="1313">
        <v>23700</v>
      </c>
      <c r="C28" s="1314"/>
      <c r="D28" s="466">
        <v>63015.482219999998</v>
      </c>
      <c r="E28" s="466">
        <v>17047.206899999997</v>
      </c>
      <c r="F28" s="153">
        <f t="shared" si="0"/>
        <v>0.27052410454441489</v>
      </c>
    </row>
    <row r="29" spans="1:6" ht="12.75" customHeight="1" thickBot="1" x14ac:dyDescent="0.25">
      <c r="A29" s="165" t="s">
        <v>204</v>
      </c>
      <c r="B29" s="1315">
        <v>6400</v>
      </c>
      <c r="C29" s="1316"/>
      <c r="D29" s="449">
        <v>17794.976299999998</v>
      </c>
      <c r="E29" s="449">
        <v>9945.4241600000005</v>
      </c>
      <c r="F29" s="153">
        <f t="shared" si="0"/>
        <v>0.55888942993422253</v>
      </c>
    </row>
    <row r="30" spans="1:6" ht="12.75" customHeight="1" thickBot="1" x14ac:dyDescent="0.25">
      <c r="A30" s="523" t="s">
        <v>868</v>
      </c>
      <c r="B30" s="1317">
        <f>SUM(B21:C29)</f>
        <v>166750</v>
      </c>
      <c r="C30" s="1318"/>
      <c r="D30" s="513">
        <f>SUM(D21:D29)</f>
        <v>293181.77305999998</v>
      </c>
      <c r="E30" s="513">
        <f>SUM(E21:E29)</f>
        <v>171157.10138000001</v>
      </c>
      <c r="F30" s="458">
        <f t="shared" si="0"/>
        <v>0.58379175346951906</v>
      </c>
    </row>
    <row r="31" spans="1:6" x14ac:dyDescent="0.2">
      <c r="A31" s="504"/>
      <c r="B31" s="504"/>
      <c r="C31" s="455"/>
      <c r="D31" s="455"/>
      <c r="E31" s="455"/>
      <c r="F31" s="505"/>
    </row>
    <row r="32" spans="1:6" x14ac:dyDescent="0.2">
      <c r="A32" s="504"/>
      <c r="B32" s="504"/>
      <c r="C32" s="455"/>
      <c r="D32" s="455"/>
      <c r="E32" s="455"/>
      <c r="F32" s="505"/>
    </row>
    <row r="33" spans="1:6" ht="15.75" x14ac:dyDescent="0.2">
      <c r="A33" s="1307" t="s">
        <v>866</v>
      </c>
      <c r="B33" s="1307"/>
      <c r="C33" s="1307"/>
      <c r="D33" s="1307"/>
      <c r="E33" s="1307"/>
      <c r="F33" s="1307"/>
    </row>
    <row r="34" spans="1:6" ht="12.75" customHeight="1" x14ac:dyDescent="0.2">
      <c r="A34" s="504"/>
      <c r="B34" s="504"/>
      <c r="C34" s="455"/>
      <c r="D34" s="455"/>
      <c r="E34" s="455"/>
      <c r="F34" s="505"/>
    </row>
    <row r="35" spans="1:6" ht="12.75" customHeight="1" thickBot="1" x14ac:dyDescent="0.25">
      <c r="C35" s="491"/>
      <c r="D35" s="491"/>
      <c r="E35" s="491"/>
      <c r="F35" s="503" t="s">
        <v>32</v>
      </c>
    </row>
    <row r="36" spans="1:6" ht="35.25" customHeight="1" thickBot="1" x14ac:dyDescent="0.25">
      <c r="A36" s="515" t="s">
        <v>38</v>
      </c>
      <c r="B36" s="1319" t="s">
        <v>827</v>
      </c>
      <c r="C36" s="1320"/>
      <c r="D36" s="155" t="s">
        <v>828</v>
      </c>
      <c r="E36" s="156" t="s">
        <v>871</v>
      </c>
      <c r="F36" s="157" t="s">
        <v>39</v>
      </c>
    </row>
    <row r="37" spans="1:6" ht="15.75" customHeight="1" thickBot="1" x14ac:dyDescent="0.25">
      <c r="A37" s="519" t="s">
        <v>869</v>
      </c>
      <c r="B37" s="1311">
        <f>E14</f>
        <v>296042.57217000006</v>
      </c>
      <c r="C37" s="1312"/>
      <c r="D37" s="459">
        <f>E30</f>
        <v>171157.10138000001</v>
      </c>
      <c r="E37" s="459">
        <f>E14-E30</f>
        <v>124885.47079000005</v>
      </c>
      <c r="F37" s="158" t="s">
        <v>198</v>
      </c>
    </row>
    <row r="39" spans="1:6" ht="39.75" customHeight="1" x14ac:dyDescent="0.2">
      <c r="A39" s="1310" t="s">
        <v>1322</v>
      </c>
      <c r="B39" s="1310"/>
      <c r="C39" s="1310"/>
      <c r="D39" s="1310"/>
      <c r="E39" s="1310"/>
      <c r="F39" s="1310"/>
    </row>
    <row r="40" spans="1:6" ht="26.25" customHeight="1" x14ac:dyDescent="0.2">
      <c r="A40" s="830"/>
      <c r="B40" s="830"/>
      <c r="C40" s="830"/>
      <c r="D40" s="830"/>
      <c r="E40" s="830"/>
    </row>
    <row r="41" spans="1:6" ht="26.25" customHeight="1" x14ac:dyDescent="0.2">
      <c r="A41" s="830"/>
      <c r="B41" s="830"/>
      <c r="C41" s="830"/>
      <c r="D41" s="830"/>
      <c r="E41" s="830"/>
    </row>
    <row r="42" spans="1:6" ht="26.25" customHeight="1" x14ac:dyDescent="0.2">
      <c r="A42" s="830"/>
      <c r="B42" s="830"/>
      <c r="C42" s="830"/>
      <c r="D42" s="830"/>
      <c r="E42" s="830"/>
    </row>
    <row r="53" spans="1:6" ht="12.75" customHeight="1" x14ac:dyDescent="0.2">
      <c r="E53" s="1308" t="s">
        <v>779</v>
      </c>
      <c r="F53" s="1308"/>
    </row>
    <row r="54" spans="1:6" ht="18.75" customHeight="1" x14ac:dyDescent="0.2">
      <c r="A54" s="1309" t="s">
        <v>241</v>
      </c>
      <c r="B54" s="1309"/>
      <c r="C54" s="1309"/>
      <c r="D54" s="1309"/>
      <c r="E54" s="1309"/>
      <c r="F54" s="1309"/>
    </row>
    <row r="55" spans="1:6" ht="11.25" customHeight="1" x14ac:dyDescent="0.2"/>
    <row r="56" spans="1:6" ht="15.75" customHeight="1" x14ac:dyDescent="0.2">
      <c r="A56" s="1307" t="s">
        <v>865</v>
      </c>
      <c r="B56" s="1307"/>
      <c r="C56" s="1307"/>
      <c r="D56" s="1307"/>
      <c r="E56" s="1307"/>
      <c r="F56" s="1307"/>
    </row>
    <row r="57" spans="1:6" ht="12" customHeight="1" thickBot="1" x14ac:dyDescent="0.25">
      <c r="F57" s="503" t="s">
        <v>32</v>
      </c>
    </row>
    <row r="58" spans="1:6" ht="12.75" customHeight="1" thickBot="1" x14ac:dyDescent="0.25">
      <c r="A58" s="510" t="s">
        <v>789</v>
      </c>
      <c r="B58" s="457" t="s">
        <v>9</v>
      </c>
      <c r="C58" s="512" t="s">
        <v>790</v>
      </c>
      <c r="D58" s="441" t="s">
        <v>791</v>
      </c>
      <c r="E58" s="500" t="s">
        <v>34</v>
      </c>
      <c r="F58" s="518" t="s">
        <v>35</v>
      </c>
    </row>
    <row r="59" spans="1:6" ht="12.75" customHeight="1" x14ac:dyDescent="0.2">
      <c r="A59" s="160" t="s">
        <v>242</v>
      </c>
      <c r="B59" s="161"/>
      <c r="C59" s="162">
        <f>SUM(C60:C64)</f>
        <v>27050</v>
      </c>
      <c r="D59" s="163">
        <f>SUM(D60:D64)</f>
        <v>33949.366099999999</v>
      </c>
      <c r="E59" s="163">
        <f>SUM(E60:E64)</f>
        <v>22853.838729999999</v>
      </c>
      <c r="F59" s="164">
        <f t="shared" ref="F59:F76" si="1">E59/D59</f>
        <v>0.67317424021062944</v>
      </c>
    </row>
    <row r="60" spans="1:6" ht="12.75" customHeight="1" x14ac:dyDescent="0.2">
      <c r="A60" s="165" t="s">
        <v>243</v>
      </c>
      <c r="B60" s="166" t="s">
        <v>4</v>
      </c>
      <c r="C60" s="167">
        <v>25000</v>
      </c>
      <c r="D60" s="168">
        <v>28107.937279999998</v>
      </c>
      <c r="E60" s="168">
        <v>20080.617569999999</v>
      </c>
      <c r="F60" s="169">
        <f t="shared" si="1"/>
        <v>0.71441092848489518</v>
      </c>
    </row>
    <row r="61" spans="1:6" ht="12.75" customHeight="1" x14ac:dyDescent="0.2">
      <c r="A61" s="170" t="s">
        <v>244</v>
      </c>
      <c r="B61" s="166" t="s">
        <v>4</v>
      </c>
      <c r="C61" s="167">
        <v>1200</v>
      </c>
      <c r="D61" s="168">
        <v>1297.75911</v>
      </c>
      <c r="E61" s="168">
        <v>1206.8811599999999</v>
      </c>
      <c r="F61" s="169">
        <f t="shared" si="1"/>
        <v>0.929973175067906</v>
      </c>
    </row>
    <row r="62" spans="1:6" ht="12.75" customHeight="1" x14ac:dyDescent="0.2">
      <c r="A62" s="170" t="s">
        <v>509</v>
      </c>
      <c r="B62" s="166" t="s">
        <v>4</v>
      </c>
      <c r="C62" s="167">
        <v>700</v>
      </c>
      <c r="D62" s="168">
        <v>700</v>
      </c>
      <c r="E62" s="168">
        <v>350</v>
      </c>
      <c r="F62" s="169">
        <f t="shared" si="1"/>
        <v>0.5</v>
      </c>
    </row>
    <row r="63" spans="1:6" ht="12.75" customHeight="1" x14ac:dyDescent="0.2">
      <c r="A63" s="170" t="s">
        <v>510</v>
      </c>
      <c r="B63" s="166" t="s">
        <v>4</v>
      </c>
      <c r="C63" s="167">
        <v>150</v>
      </c>
      <c r="D63" s="168">
        <v>156.34719999999999</v>
      </c>
      <c r="E63" s="168">
        <v>78.5</v>
      </c>
      <c r="F63" s="169">
        <f t="shared" si="1"/>
        <v>0.50208766130765381</v>
      </c>
    </row>
    <row r="64" spans="1:6" ht="12.75" customHeight="1" thickBot="1" x14ac:dyDescent="0.25">
      <c r="A64" s="485" t="s">
        <v>745</v>
      </c>
      <c r="B64" s="176" t="s">
        <v>4</v>
      </c>
      <c r="C64" s="182">
        <v>0</v>
      </c>
      <c r="D64" s="173">
        <v>3687.32251</v>
      </c>
      <c r="E64" s="492">
        <v>1137.8399999999999</v>
      </c>
      <c r="F64" s="169">
        <f t="shared" si="1"/>
        <v>0.30858163258412674</v>
      </c>
    </row>
    <row r="65" spans="1:6" ht="12.75" customHeight="1" x14ac:dyDescent="0.2">
      <c r="A65" s="171" t="s">
        <v>245</v>
      </c>
      <c r="B65" s="172"/>
      <c r="C65" s="185">
        <f>SUM(C66:C71)</f>
        <v>36550</v>
      </c>
      <c r="D65" s="163">
        <f>SUM(D66:D71)</f>
        <v>43722.833350000001</v>
      </c>
      <c r="E65" s="225">
        <f t="shared" ref="E65" si="2">SUM(E66:E71)</f>
        <v>37978.029949999996</v>
      </c>
      <c r="F65" s="164">
        <f t="shared" si="1"/>
        <v>0.86860862025996755</v>
      </c>
    </row>
    <row r="66" spans="1:6" ht="12.75" customHeight="1" x14ac:dyDescent="0.2">
      <c r="A66" s="165" t="s">
        <v>246</v>
      </c>
      <c r="B66" s="166" t="s">
        <v>7</v>
      </c>
      <c r="C66" s="167">
        <v>28350</v>
      </c>
      <c r="D66" s="168">
        <v>33402.179940000002</v>
      </c>
      <c r="E66" s="168">
        <v>28957.79737</v>
      </c>
      <c r="F66" s="169">
        <f t="shared" si="1"/>
        <v>0.86694333789041911</v>
      </c>
    </row>
    <row r="67" spans="1:6" ht="12.75" customHeight="1" x14ac:dyDescent="0.2">
      <c r="A67" s="165" t="s">
        <v>247</v>
      </c>
      <c r="B67" s="166" t="s">
        <v>7</v>
      </c>
      <c r="C67" s="167">
        <v>4200</v>
      </c>
      <c r="D67" s="168">
        <v>4874.8460400000004</v>
      </c>
      <c r="E67" s="168">
        <v>4417.0356300000003</v>
      </c>
      <c r="F67" s="169">
        <f t="shared" si="1"/>
        <v>0.90608720639718909</v>
      </c>
    </row>
    <row r="68" spans="1:6" ht="12.75" customHeight="1" x14ac:dyDescent="0.2">
      <c r="A68" s="165" t="s">
        <v>248</v>
      </c>
      <c r="B68" s="166" t="s">
        <v>7</v>
      </c>
      <c r="C68" s="167">
        <v>1400</v>
      </c>
      <c r="D68" s="173">
        <v>1612.9119000000001</v>
      </c>
      <c r="E68" s="173">
        <v>1386.5231200000001</v>
      </c>
      <c r="F68" s="174">
        <f t="shared" si="1"/>
        <v>0.85963971125763283</v>
      </c>
    </row>
    <row r="69" spans="1:6" ht="12.75" customHeight="1" x14ac:dyDescent="0.2">
      <c r="A69" s="175" t="s">
        <v>287</v>
      </c>
      <c r="B69" s="176" t="s">
        <v>7</v>
      </c>
      <c r="C69" s="167">
        <v>600</v>
      </c>
      <c r="D69" s="173">
        <v>683.42421000000002</v>
      </c>
      <c r="E69" s="173">
        <v>444.04583000000002</v>
      </c>
      <c r="F69" s="174">
        <f t="shared" si="1"/>
        <v>0.64973675720384561</v>
      </c>
    </row>
    <row r="70" spans="1:6" ht="12.75" customHeight="1" x14ac:dyDescent="0.2">
      <c r="A70" s="165" t="s">
        <v>288</v>
      </c>
      <c r="B70" s="166" t="s">
        <v>7</v>
      </c>
      <c r="C70" s="167">
        <v>2000</v>
      </c>
      <c r="D70" s="168">
        <v>2200.0610000000001</v>
      </c>
      <c r="E70" s="168">
        <v>2005.759</v>
      </c>
      <c r="F70" s="169">
        <f t="shared" si="1"/>
        <v>0.91168335787053167</v>
      </c>
    </row>
    <row r="71" spans="1:6" ht="12.75" customHeight="1" thickBot="1" x14ac:dyDescent="0.25">
      <c r="A71" s="177" t="s">
        <v>604</v>
      </c>
      <c r="B71" s="178" t="s">
        <v>7</v>
      </c>
      <c r="C71" s="224">
        <v>0</v>
      </c>
      <c r="D71" s="180">
        <v>949.41025999999999</v>
      </c>
      <c r="E71" s="180">
        <v>766.86900000000003</v>
      </c>
      <c r="F71" s="181">
        <f t="shared" si="1"/>
        <v>0.80773194930503489</v>
      </c>
    </row>
    <row r="72" spans="1:6" ht="12.75" customHeight="1" x14ac:dyDescent="0.2">
      <c r="A72" s="160" t="s">
        <v>249</v>
      </c>
      <c r="B72" s="161"/>
      <c r="C72" s="162">
        <f>SUM(C73:C87)</f>
        <v>34250</v>
      </c>
      <c r="D72" s="163">
        <f>SUM(D73:D87)</f>
        <v>46961.598149999998</v>
      </c>
      <c r="E72" s="163">
        <f>SUM(E73:E87)</f>
        <v>43531.203559999994</v>
      </c>
      <c r="F72" s="164">
        <f t="shared" si="1"/>
        <v>0.92695319739666904</v>
      </c>
    </row>
    <row r="73" spans="1:6" ht="12.75" customHeight="1" x14ac:dyDescent="0.2">
      <c r="A73" s="175" t="s">
        <v>250</v>
      </c>
      <c r="B73" s="176" t="s">
        <v>1</v>
      </c>
      <c r="C73" s="182">
        <v>4500</v>
      </c>
      <c r="D73" s="173">
        <v>4884.6732599999996</v>
      </c>
      <c r="E73" s="173">
        <v>4515.4849199999999</v>
      </c>
      <c r="F73" s="174">
        <f t="shared" si="1"/>
        <v>0.92441903063952335</v>
      </c>
    </row>
    <row r="74" spans="1:6" ht="12.75" customHeight="1" x14ac:dyDescent="0.2">
      <c r="A74" s="175" t="s">
        <v>251</v>
      </c>
      <c r="B74" s="176" t="s">
        <v>1</v>
      </c>
      <c r="C74" s="182">
        <v>0</v>
      </c>
      <c r="D74" s="173">
        <v>0</v>
      </c>
      <c r="E74" s="173">
        <v>0</v>
      </c>
      <c r="F74" s="153" t="s">
        <v>37</v>
      </c>
    </row>
    <row r="75" spans="1:6" ht="12.75" customHeight="1" x14ac:dyDescent="0.2">
      <c r="A75" s="175" t="s">
        <v>252</v>
      </c>
      <c r="B75" s="176" t="s">
        <v>1</v>
      </c>
      <c r="C75" s="182">
        <v>1800</v>
      </c>
      <c r="D75" s="173">
        <v>1846.7412999999999</v>
      </c>
      <c r="E75" s="173">
        <v>1800.4639999999999</v>
      </c>
      <c r="F75" s="174">
        <f t="shared" si="1"/>
        <v>0.97494110301210035</v>
      </c>
    </row>
    <row r="76" spans="1:6" ht="12.75" customHeight="1" x14ac:dyDescent="0.2">
      <c r="A76" s="175" t="s">
        <v>334</v>
      </c>
      <c r="B76" s="176" t="s">
        <v>1</v>
      </c>
      <c r="C76" s="182">
        <v>500</v>
      </c>
      <c r="D76" s="173">
        <v>560.95000000000005</v>
      </c>
      <c r="E76" s="173">
        <v>445.78305</v>
      </c>
      <c r="F76" s="174">
        <f t="shared" si="1"/>
        <v>0.79469302076833936</v>
      </c>
    </row>
    <row r="77" spans="1:6" ht="12.75" customHeight="1" x14ac:dyDescent="0.2">
      <c r="A77" s="175" t="s">
        <v>253</v>
      </c>
      <c r="B77" s="176" t="s">
        <v>1</v>
      </c>
      <c r="C77" s="182">
        <v>0</v>
      </c>
      <c r="D77" s="173">
        <v>0</v>
      </c>
      <c r="E77" s="173">
        <v>0</v>
      </c>
      <c r="F77" s="153" t="s">
        <v>37</v>
      </c>
    </row>
    <row r="78" spans="1:6" ht="12.75" customHeight="1" x14ac:dyDescent="0.2">
      <c r="A78" s="175" t="s">
        <v>254</v>
      </c>
      <c r="B78" s="176" t="s">
        <v>1</v>
      </c>
      <c r="C78" s="182">
        <v>0</v>
      </c>
      <c r="D78" s="173">
        <v>0</v>
      </c>
      <c r="E78" s="173">
        <v>0</v>
      </c>
      <c r="F78" s="153" t="s">
        <v>37</v>
      </c>
    </row>
    <row r="79" spans="1:6" ht="24" customHeight="1" x14ac:dyDescent="0.2">
      <c r="A79" s="183" t="s">
        <v>335</v>
      </c>
      <c r="B79" s="176" t="s">
        <v>1</v>
      </c>
      <c r="C79" s="182">
        <v>700</v>
      </c>
      <c r="D79" s="173">
        <v>707.63499999999999</v>
      </c>
      <c r="E79" s="173">
        <v>699.93499999999995</v>
      </c>
      <c r="F79" s="174">
        <f t="shared" ref="F79:F84" si="3">E79/D79</f>
        <v>0.98911868406735104</v>
      </c>
    </row>
    <row r="80" spans="1:6" ht="12.75" customHeight="1" x14ac:dyDescent="0.2">
      <c r="A80" s="165" t="s">
        <v>336</v>
      </c>
      <c r="B80" s="184" t="s">
        <v>1</v>
      </c>
      <c r="C80" s="182">
        <v>0</v>
      </c>
      <c r="D80" s="173">
        <v>0</v>
      </c>
      <c r="E80" s="173">
        <v>0</v>
      </c>
      <c r="F80" s="153" t="s">
        <v>37</v>
      </c>
    </row>
    <row r="81" spans="1:6" ht="12.75" customHeight="1" x14ac:dyDescent="0.2">
      <c r="A81" s="165" t="s">
        <v>314</v>
      </c>
      <c r="B81" s="184" t="s">
        <v>1</v>
      </c>
      <c r="C81" s="182">
        <v>0</v>
      </c>
      <c r="D81" s="173">
        <v>0</v>
      </c>
      <c r="E81" s="173">
        <v>0</v>
      </c>
      <c r="F81" s="153" t="s">
        <v>37</v>
      </c>
    </row>
    <row r="82" spans="1:6" ht="12.75" customHeight="1" x14ac:dyDescent="0.2">
      <c r="A82" s="165" t="s">
        <v>315</v>
      </c>
      <c r="B82" s="184" t="s">
        <v>1</v>
      </c>
      <c r="C82" s="182">
        <v>0</v>
      </c>
      <c r="D82" s="173">
        <v>0</v>
      </c>
      <c r="E82" s="173">
        <v>0</v>
      </c>
      <c r="F82" s="153" t="s">
        <v>37</v>
      </c>
    </row>
    <row r="83" spans="1:6" ht="12.75" customHeight="1" x14ac:dyDescent="0.2">
      <c r="A83" s="165" t="s">
        <v>316</v>
      </c>
      <c r="B83" s="184" t="s">
        <v>1</v>
      </c>
      <c r="C83" s="182">
        <v>0</v>
      </c>
      <c r="D83" s="173">
        <v>0</v>
      </c>
      <c r="E83" s="173">
        <v>0</v>
      </c>
      <c r="F83" s="153" t="s">
        <v>37</v>
      </c>
    </row>
    <row r="84" spans="1:6" ht="12.75" customHeight="1" x14ac:dyDescent="0.2">
      <c r="A84" s="165" t="s">
        <v>317</v>
      </c>
      <c r="B84" s="184" t="s">
        <v>1</v>
      </c>
      <c r="C84" s="182">
        <v>4750</v>
      </c>
      <c r="D84" s="173">
        <v>4982.7732900000001</v>
      </c>
      <c r="E84" s="173">
        <v>4603.77459</v>
      </c>
      <c r="F84" s="174">
        <f t="shared" si="3"/>
        <v>0.92393820108961844</v>
      </c>
    </row>
    <row r="85" spans="1:6" ht="12.75" customHeight="1" x14ac:dyDescent="0.2">
      <c r="A85" s="165" t="s">
        <v>318</v>
      </c>
      <c r="B85" s="184" t="s">
        <v>1</v>
      </c>
      <c r="C85" s="182">
        <v>0</v>
      </c>
      <c r="D85" s="173">
        <v>0</v>
      </c>
      <c r="E85" s="173">
        <v>0</v>
      </c>
      <c r="F85" s="153" t="s">
        <v>37</v>
      </c>
    </row>
    <row r="86" spans="1:6" ht="12.75" customHeight="1" x14ac:dyDescent="0.2">
      <c r="A86" s="165" t="s">
        <v>319</v>
      </c>
      <c r="B86" s="184" t="s">
        <v>1</v>
      </c>
      <c r="C86" s="182">
        <v>0</v>
      </c>
      <c r="D86" s="173">
        <v>0</v>
      </c>
      <c r="E86" s="173">
        <v>0</v>
      </c>
      <c r="F86" s="153" t="s">
        <v>37</v>
      </c>
    </row>
    <row r="87" spans="1:6" ht="24" customHeight="1" thickBot="1" x14ac:dyDescent="0.25">
      <c r="A87" s="183" t="s">
        <v>753</v>
      </c>
      <c r="B87" s="176" t="s">
        <v>1</v>
      </c>
      <c r="C87" s="182">
        <v>22000</v>
      </c>
      <c r="D87" s="173">
        <v>33978.825299999997</v>
      </c>
      <c r="E87" s="173">
        <v>31465.761999999999</v>
      </c>
      <c r="F87" s="486">
        <f>E87/D87</f>
        <v>0.92604031252369401</v>
      </c>
    </row>
    <row r="88" spans="1:6" ht="12.75" customHeight="1" x14ac:dyDescent="0.2">
      <c r="A88" s="160" t="s">
        <v>511</v>
      </c>
      <c r="B88" s="161"/>
      <c r="C88" s="185">
        <f>SUM(C89:C90)</f>
        <v>1500</v>
      </c>
      <c r="D88" s="186">
        <f>SUM(D89:D90)</f>
        <v>1502.0000399999999</v>
      </c>
      <c r="E88" s="163">
        <f>SUM(E89:E90)</f>
        <v>1502</v>
      </c>
      <c r="F88" s="164">
        <f>E88/D88</f>
        <v>0.99999997336884228</v>
      </c>
    </row>
    <row r="89" spans="1:6" ht="12.75" customHeight="1" x14ac:dyDescent="0.2">
      <c r="A89" s="165" t="s">
        <v>524</v>
      </c>
      <c r="B89" s="166" t="s">
        <v>3</v>
      </c>
      <c r="C89" s="167">
        <v>1500</v>
      </c>
      <c r="D89" s="168">
        <v>1502.0000399999999</v>
      </c>
      <c r="E89" s="168">
        <v>1502</v>
      </c>
      <c r="F89" s="169">
        <f>E89/D89</f>
        <v>0.99999997336884228</v>
      </c>
    </row>
    <row r="90" spans="1:6" ht="12.75" customHeight="1" thickBot="1" x14ac:dyDescent="0.25">
      <c r="A90" s="187" t="s">
        <v>512</v>
      </c>
      <c r="B90" s="176" t="s">
        <v>3</v>
      </c>
      <c r="C90" s="188">
        <v>0</v>
      </c>
      <c r="D90" s="173">
        <v>0</v>
      </c>
      <c r="E90" s="173">
        <v>0</v>
      </c>
      <c r="F90" s="153" t="s">
        <v>37</v>
      </c>
    </row>
    <row r="91" spans="1:6" ht="12.75" customHeight="1" x14ac:dyDescent="0.2">
      <c r="A91" s="160" t="s">
        <v>255</v>
      </c>
      <c r="B91" s="161"/>
      <c r="C91" s="185">
        <f>SUM(C92:C96)</f>
        <v>14000</v>
      </c>
      <c r="D91" s="163">
        <f>SUM(D92:D96)</f>
        <v>45579.878850000001</v>
      </c>
      <c r="E91" s="163">
        <f t="shared" ref="E91" si="4">SUM(E92:E96)</f>
        <v>14373.94809</v>
      </c>
      <c r="F91" s="164">
        <f>E91/D91</f>
        <v>0.31535731231984176</v>
      </c>
    </row>
    <row r="92" spans="1:6" ht="12.75" customHeight="1" x14ac:dyDescent="0.2">
      <c r="A92" s="165" t="s">
        <v>256</v>
      </c>
      <c r="B92" s="166" t="s">
        <v>6</v>
      </c>
      <c r="C92" s="167">
        <v>6500</v>
      </c>
      <c r="D92" s="168">
        <v>24988.626950000002</v>
      </c>
      <c r="E92" s="168">
        <v>9158.518</v>
      </c>
      <c r="F92" s="169">
        <f>E92/D92</f>
        <v>0.36650745230321669</v>
      </c>
    </row>
    <row r="93" spans="1:6" ht="24" customHeight="1" x14ac:dyDescent="0.2">
      <c r="A93" s="187" t="s">
        <v>257</v>
      </c>
      <c r="B93" s="176" t="s">
        <v>6</v>
      </c>
      <c r="C93" s="188">
        <v>2500</v>
      </c>
      <c r="D93" s="173">
        <v>5749.7079199999998</v>
      </c>
      <c r="E93" s="173">
        <v>1811.1514999999999</v>
      </c>
      <c r="F93" s="153" t="s">
        <v>37</v>
      </c>
    </row>
    <row r="94" spans="1:6" ht="12.75" customHeight="1" x14ac:dyDescent="0.2">
      <c r="A94" s="165" t="s">
        <v>258</v>
      </c>
      <c r="B94" s="166" t="s">
        <v>6</v>
      </c>
      <c r="C94" s="167">
        <v>2000</v>
      </c>
      <c r="D94" s="168">
        <v>10100.76838</v>
      </c>
      <c r="E94" s="168">
        <v>1663.5169900000001</v>
      </c>
      <c r="F94" s="169">
        <f>E94/D94</f>
        <v>0.16469212315509013</v>
      </c>
    </row>
    <row r="95" spans="1:6" ht="12.75" customHeight="1" x14ac:dyDescent="0.2">
      <c r="A95" s="165" t="s">
        <v>259</v>
      </c>
      <c r="B95" s="166" t="s">
        <v>6</v>
      </c>
      <c r="C95" s="167">
        <v>0</v>
      </c>
      <c r="D95" s="168">
        <v>0</v>
      </c>
      <c r="E95" s="168">
        <v>0</v>
      </c>
      <c r="F95" s="189" t="s">
        <v>37</v>
      </c>
    </row>
    <row r="96" spans="1:6" ht="12.75" customHeight="1" thickBot="1" x14ac:dyDescent="0.25">
      <c r="A96" s="177" t="s">
        <v>746</v>
      </c>
      <c r="B96" s="178" t="s">
        <v>6</v>
      </c>
      <c r="C96" s="188">
        <v>3000</v>
      </c>
      <c r="D96" s="173">
        <v>4740.7755999999999</v>
      </c>
      <c r="E96" s="173">
        <v>1740.7616</v>
      </c>
      <c r="F96" s="169">
        <f>E96/D96</f>
        <v>0.36718920001191369</v>
      </c>
    </row>
    <row r="97" spans="1:6" ht="12.75" customHeight="1" x14ac:dyDescent="0.2">
      <c r="A97" s="171" t="s">
        <v>260</v>
      </c>
      <c r="B97" s="488"/>
      <c r="C97" s="487">
        <f>SUM(C98:C109)</f>
        <v>23300</v>
      </c>
      <c r="D97" s="186">
        <f>SUM(D98:D109)</f>
        <v>40655.638049999994</v>
      </c>
      <c r="E97" s="186">
        <f>SUM(E98:E109)</f>
        <v>23925.449990000001</v>
      </c>
      <c r="F97" s="164">
        <f t="shared" ref="F97:F109" si="5">E97/D97</f>
        <v>0.58849033338440015</v>
      </c>
    </row>
    <row r="98" spans="1:6" ht="12.75" customHeight="1" x14ac:dyDescent="0.2">
      <c r="A98" s="165" t="s">
        <v>261</v>
      </c>
      <c r="B98" s="184" t="s">
        <v>5</v>
      </c>
      <c r="C98" s="493">
        <v>5000</v>
      </c>
      <c r="D98" s="168">
        <v>5469.9372800000001</v>
      </c>
      <c r="E98" s="168">
        <v>2832.6566200000002</v>
      </c>
      <c r="F98" s="169">
        <f t="shared" si="5"/>
        <v>0.51785906766375212</v>
      </c>
    </row>
    <row r="99" spans="1:6" ht="12.75" customHeight="1" x14ac:dyDescent="0.2">
      <c r="A99" s="165" t="s">
        <v>262</v>
      </c>
      <c r="B99" s="184" t="s">
        <v>5</v>
      </c>
      <c r="C99" s="493">
        <v>15000</v>
      </c>
      <c r="D99" s="168">
        <v>23390.03011</v>
      </c>
      <c r="E99" s="168">
        <v>16260.428540000001</v>
      </c>
      <c r="F99" s="169">
        <f t="shared" si="5"/>
        <v>0.69518630217787269</v>
      </c>
    </row>
    <row r="100" spans="1:6" ht="12.75" customHeight="1" x14ac:dyDescent="0.2">
      <c r="A100" s="165" t="s">
        <v>263</v>
      </c>
      <c r="B100" s="184" t="s">
        <v>5</v>
      </c>
      <c r="C100" s="493">
        <v>0</v>
      </c>
      <c r="D100" s="168">
        <v>1040.3340000000001</v>
      </c>
      <c r="E100" s="168">
        <v>454.42230000000001</v>
      </c>
      <c r="F100" s="169">
        <f t="shared" si="5"/>
        <v>0.43680423786976103</v>
      </c>
    </row>
    <row r="101" spans="1:6" ht="12.75" customHeight="1" x14ac:dyDescent="0.2">
      <c r="A101" s="165" t="s">
        <v>264</v>
      </c>
      <c r="B101" s="184" t="s">
        <v>5</v>
      </c>
      <c r="C101" s="493">
        <v>0</v>
      </c>
      <c r="D101" s="168">
        <v>0</v>
      </c>
      <c r="E101" s="168">
        <v>0</v>
      </c>
      <c r="F101" s="189" t="s">
        <v>37</v>
      </c>
    </row>
    <row r="102" spans="1:6" ht="12.75" customHeight="1" x14ac:dyDescent="0.2">
      <c r="A102" s="165" t="s">
        <v>337</v>
      </c>
      <c r="B102" s="184" t="s">
        <v>5</v>
      </c>
      <c r="C102" s="493">
        <v>0</v>
      </c>
      <c r="D102" s="168">
        <v>0</v>
      </c>
      <c r="E102" s="168">
        <v>0</v>
      </c>
      <c r="F102" s="189" t="s">
        <v>37</v>
      </c>
    </row>
    <row r="103" spans="1:6" ht="12.75" customHeight="1" x14ac:dyDescent="0.2">
      <c r="A103" s="165" t="s">
        <v>747</v>
      </c>
      <c r="B103" s="184" t="s">
        <v>5</v>
      </c>
      <c r="C103" s="493">
        <v>1300</v>
      </c>
      <c r="D103" s="168">
        <v>2714.4228600000001</v>
      </c>
      <c r="E103" s="168">
        <v>971.29201</v>
      </c>
      <c r="F103" s="169">
        <f t="shared" si="5"/>
        <v>0.357826344713292</v>
      </c>
    </row>
    <row r="104" spans="1:6" ht="12.75" customHeight="1" x14ac:dyDescent="0.2">
      <c r="A104" s="175" t="s">
        <v>531</v>
      </c>
      <c r="B104" s="184" t="s">
        <v>5</v>
      </c>
      <c r="C104" s="492">
        <v>0</v>
      </c>
      <c r="D104" s="173">
        <v>0</v>
      </c>
      <c r="E104" s="173">
        <v>0</v>
      </c>
      <c r="F104" s="189" t="s">
        <v>37</v>
      </c>
    </row>
    <row r="105" spans="1:6" ht="12.75" customHeight="1" x14ac:dyDescent="0.2">
      <c r="A105" s="165" t="s">
        <v>532</v>
      </c>
      <c r="B105" s="184" t="s">
        <v>5</v>
      </c>
      <c r="C105" s="493">
        <v>0</v>
      </c>
      <c r="D105" s="168">
        <v>0</v>
      </c>
      <c r="E105" s="168">
        <v>0</v>
      </c>
      <c r="F105" s="189" t="s">
        <v>37</v>
      </c>
    </row>
    <row r="106" spans="1:6" ht="12.75" customHeight="1" x14ac:dyDescent="0.2">
      <c r="A106" s="190" t="s">
        <v>533</v>
      </c>
      <c r="B106" s="495" t="s">
        <v>5</v>
      </c>
      <c r="C106" s="447">
        <v>0</v>
      </c>
      <c r="D106" s="191">
        <v>0</v>
      </c>
      <c r="E106" s="191">
        <v>0</v>
      </c>
      <c r="F106" s="206" t="s">
        <v>37</v>
      </c>
    </row>
    <row r="107" spans="1:6" ht="12.75" customHeight="1" x14ac:dyDescent="0.2">
      <c r="A107" s="508" t="s">
        <v>572</v>
      </c>
      <c r="B107" s="184" t="s">
        <v>5</v>
      </c>
      <c r="C107" s="493">
        <v>2000</v>
      </c>
      <c r="D107" s="168">
        <v>6976.1172399999996</v>
      </c>
      <c r="E107" s="168">
        <v>3003.2305200000001</v>
      </c>
      <c r="F107" s="169">
        <f t="shared" si="5"/>
        <v>0.43050172706099765</v>
      </c>
    </row>
    <row r="108" spans="1:6" ht="12.75" customHeight="1" x14ac:dyDescent="0.2">
      <c r="A108" s="498" t="s">
        <v>750</v>
      </c>
      <c r="B108" s="184" t="s">
        <v>5</v>
      </c>
      <c r="C108" s="493">
        <v>0</v>
      </c>
      <c r="D108" s="168">
        <v>353.94556</v>
      </c>
      <c r="E108" s="168">
        <v>353.92</v>
      </c>
      <c r="F108" s="169">
        <f t="shared" si="5"/>
        <v>0.9999277855046409</v>
      </c>
    </row>
    <row r="109" spans="1:6" ht="12.75" customHeight="1" thickBot="1" x14ac:dyDescent="0.25">
      <c r="A109" s="1125" t="s">
        <v>872</v>
      </c>
      <c r="B109" s="1126" t="s">
        <v>5</v>
      </c>
      <c r="C109" s="1127">
        <v>0</v>
      </c>
      <c r="D109" s="736">
        <v>710.851</v>
      </c>
      <c r="E109" s="736">
        <v>49.5</v>
      </c>
      <c r="F109" s="1128">
        <f t="shared" si="5"/>
        <v>6.963484612105772E-2</v>
      </c>
    </row>
    <row r="110" spans="1:6" ht="12.75" customHeight="1" x14ac:dyDescent="0.2">
      <c r="A110" s="356"/>
      <c r="B110" s="357"/>
      <c r="C110" s="358"/>
      <c r="D110" s="358"/>
      <c r="E110" s="358"/>
      <c r="F110" s="359"/>
    </row>
    <row r="111" spans="1:6" ht="12.75" customHeight="1" x14ac:dyDescent="0.2">
      <c r="E111" s="1308" t="s">
        <v>778</v>
      </c>
      <c r="F111" s="1308"/>
    </row>
    <row r="112" spans="1:6" ht="18.75" customHeight="1" x14ac:dyDescent="0.2">
      <c r="A112" s="1309" t="s">
        <v>241</v>
      </c>
      <c r="B112" s="1309"/>
      <c r="C112" s="1309"/>
      <c r="D112" s="1309"/>
      <c r="E112" s="1309"/>
      <c r="F112" s="1309"/>
    </row>
    <row r="113" spans="1:6" ht="11.25" customHeight="1" x14ac:dyDescent="0.2"/>
    <row r="114" spans="1:6" ht="15.75" customHeight="1" x14ac:dyDescent="0.2">
      <c r="A114" s="1307" t="s">
        <v>865</v>
      </c>
      <c r="B114" s="1307"/>
      <c r="C114" s="1307"/>
      <c r="D114" s="1307"/>
      <c r="E114" s="1307"/>
      <c r="F114" s="1307"/>
    </row>
    <row r="115" spans="1:6" ht="12" customHeight="1" thickBot="1" x14ac:dyDescent="0.25">
      <c r="F115" s="503" t="s">
        <v>32</v>
      </c>
    </row>
    <row r="116" spans="1:6" ht="12.75" customHeight="1" thickBot="1" x14ac:dyDescent="0.25">
      <c r="A116" s="521" t="s">
        <v>789</v>
      </c>
      <c r="B116" s="154" t="s">
        <v>9</v>
      </c>
      <c r="C116" s="512" t="s">
        <v>790</v>
      </c>
      <c r="D116" s="500" t="s">
        <v>791</v>
      </c>
      <c r="E116" s="500" t="s">
        <v>34</v>
      </c>
      <c r="F116" s="518" t="s">
        <v>35</v>
      </c>
    </row>
    <row r="117" spans="1:6" ht="12.75" customHeight="1" x14ac:dyDescent="0.2">
      <c r="A117" s="192" t="s">
        <v>265</v>
      </c>
      <c r="B117" s="193"/>
      <c r="C117" s="194">
        <f>SUM(C118:C123)</f>
        <v>23700</v>
      </c>
      <c r="D117" s="195">
        <f>SUM(D118:D123)</f>
        <v>63015.482219999998</v>
      </c>
      <c r="E117" s="195">
        <f>SUM(E118:E123)</f>
        <v>17047.206900000001</v>
      </c>
      <c r="F117" s="196">
        <f t="shared" ref="F117:F129" si="6">E117/D117</f>
        <v>0.27052410454441495</v>
      </c>
    </row>
    <row r="118" spans="1:6" ht="12.75" customHeight="1" x14ac:dyDescent="0.2">
      <c r="A118" s="175" t="s">
        <v>266</v>
      </c>
      <c r="B118" s="176" t="s">
        <v>2</v>
      </c>
      <c r="C118" s="188">
        <v>1300</v>
      </c>
      <c r="D118" s="173">
        <v>3672.9071100000001</v>
      </c>
      <c r="E118" s="173">
        <v>1384.9110499999999</v>
      </c>
      <c r="F118" s="174">
        <f t="shared" si="6"/>
        <v>0.37706127830714453</v>
      </c>
    </row>
    <row r="119" spans="1:6" ht="12.75" customHeight="1" x14ac:dyDescent="0.2">
      <c r="A119" s="165" t="s">
        <v>267</v>
      </c>
      <c r="B119" s="166" t="s">
        <v>2</v>
      </c>
      <c r="C119" s="167">
        <v>2400</v>
      </c>
      <c r="D119" s="168">
        <v>5249.0497999999998</v>
      </c>
      <c r="E119" s="168">
        <v>1482.6726900000001</v>
      </c>
      <c r="F119" s="169">
        <f t="shared" si="6"/>
        <v>0.2824649691835654</v>
      </c>
    </row>
    <row r="120" spans="1:6" ht="12.75" customHeight="1" x14ac:dyDescent="0.2">
      <c r="A120" s="165" t="s">
        <v>748</v>
      </c>
      <c r="B120" s="166" t="s">
        <v>2</v>
      </c>
      <c r="C120" s="167">
        <v>800</v>
      </c>
      <c r="D120" s="168">
        <v>3022.27225</v>
      </c>
      <c r="E120" s="168">
        <v>1367.45226</v>
      </c>
      <c r="F120" s="169">
        <f t="shared" si="6"/>
        <v>0.45245833164103599</v>
      </c>
    </row>
    <row r="121" spans="1:6" ht="24.75" customHeight="1" x14ac:dyDescent="0.2">
      <c r="A121" s="197" t="s">
        <v>485</v>
      </c>
      <c r="B121" s="166" t="s">
        <v>2</v>
      </c>
      <c r="C121" s="167">
        <v>2000</v>
      </c>
      <c r="D121" s="168">
        <v>9842.1862700000001</v>
      </c>
      <c r="E121" s="168">
        <v>2330.4142200000001</v>
      </c>
      <c r="F121" s="169">
        <f t="shared" si="6"/>
        <v>0.23677810560275039</v>
      </c>
    </row>
    <row r="122" spans="1:6" ht="12.75" customHeight="1" x14ac:dyDescent="0.2">
      <c r="A122" s="165" t="s">
        <v>873</v>
      </c>
      <c r="B122" s="166" t="s">
        <v>2</v>
      </c>
      <c r="C122" s="167">
        <v>2200</v>
      </c>
      <c r="D122" s="168">
        <v>7234.9093599999997</v>
      </c>
      <c r="E122" s="168">
        <v>3308.00164</v>
      </c>
      <c r="F122" s="169">
        <f t="shared" si="6"/>
        <v>0.45722779310672668</v>
      </c>
    </row>
    <row r="123" spans="1:6" ht="12.75" customHeight="1" thickBot="1" x14ac:dyDescent="0.25">
      <c r="A123" s="175" t="s">
        <v>874</v>
      </c>
      <c r="B123" s="176" t="s">
        <v>2</v>
      </c>
      <c r="C123" s="188">
        <v>15000</v>
      </c>
      <c r="D123" s="173">
        <v>33994.157429999999</v>
      </c>
      <c r="E123" s="173">
        <v>7173.75504</v>
      </c>
      <c r="F123" s="169">
        <f t="shared" si="6"/>
        <v>0.21102905858961307</v>
      </c>
    </row>
    <row r="124" spans="1:6" ht="12.75" customHeight="1" x14ac:dyDescent="0.2">
      <c r="A124" s="198" t="s">
        <v>320</v>
      </c>
      <c r="B124" s="172"/>
      <c r="C124" s="162">
        <f>SUM(C125:C129)</f>
        <v>6400</v>
      </c>
      <c r="D124" s="163">
        <f>SUM(D125:D129)</f>
        <v>17794.976300000002</v>
      </c>
      <c r="E124" s="163">
        <f>SUM(E125:E129)</f>
        <v>9945.4241600000005</v>
      </c>
      <c r="F124" s="164">
        <f t="shared" si="6"/>
        <v>0.55888942993422241</v>
      </c>
    </row>
    <row r="125" spans="1:6" ht="12.75" customHeight="1" x14ac:dyDescent="0.2">
      <c r="A125" s="165" t="s">
        <v>338</v>
      </c>
      <c r="B125" s="166" t="s">
        <v>8</v>
      </c>
      <c r="C125" s="167">
        <v>950</v>
      </c>
      <c r="D125" s="168">
        <v>1394.3</v>
      </c>
      <c r="E125" s="168">
        <v>1110.12032</v>
      </c>
      <c r="F125" s="169">
        <f t="shared" si="6"/>
        <v>0.79618469482894649</v>
      </c>
    </row>
    <row r="126" spans="1:6" ht="12.75" customHeight="1" x14ac:dyDescent="0.2">
      <c r="A126" s="165" t="s">
        <v>339</v>
      </c>
      <c r="B126" s="166" t="s">
        <v>8</v>
      </c>
      <c r="C126" s="167">
        <v>650</v>
      </c>
      <c r="D126" s="168">
        <v>2238.6790000000001</v>
      </c>
      <c r="E126" s="168">
        <v>1197.9483399999999</v>
      </c>
      <c r="F126" s="169">
        <f t="shared" si="6"/>
        <v>0.53511393996191503</v>
      </c>
    </row>
    <row r="127" spans="1:6" ht="12.75" customHeight="1" x14ac:dyDescent="0.2">
      <c r="A127" s="165" t="s">
        <v>340</v>
      </c>
      <c r="B127" s="166" t="s">
        <v>8</v>
      </c>
      <c r="C127" s="167">
        <v>300</v>
      </c>
      <c r="D127" s="173">
        <v>169.04300000000001</v>
      </c>
      <c r="E127" s="173">
        <v>159.80449999999999</v>
      </c>
      <c r="F127" s="174">
        <f t="shared" si="6"/>
        <v>0.94534822500783811</v>
      </c>
    </row>
    <row r="128" spans="1:6" ht="12.75" customHeight="1" x14ac:dyDescent="0.2">
      <c r="A128" s="177" t="s">
        <v>749</v>
      </c>
      <c r="B128" s="166" t="s">
        <v>8</v>
      </c>
      <c r="C128" s="831">
        <v>4500</v>
      </c>
      <c r="D128" s="168">
        <v>6992.9543000000003</v>
      </c>
      <c r="E128" s="493">
        <v>1177.5509999999999</v>
      </c>
      <c r="F128" s="174">
        <f t="shared" si="6"/>
        <v>0.16839106184349009</v>
      </c>
    </row>
    <row r="129" spans="1:6" ht="24.75" thickBot="1" x14ac:dyDescent="0.25">
      <c r="A129" s="197" t="s">
        <v>875</v>
      </c>
      <c r="B129" s="166" t="s">
        <v>8</v>
      </c>
      <c r="C129" s="188">
        <v>0</v>
      </c>
      <c r="D129" s="173">
        <v>7000</v>
      </c>
      <c r="E129" s="173">
        <v>6300</v>
      </c>
      <c r="F129" s="174">
        <f t="shared" si="6"/>
        <v>0.9</v>
      </c>
    </row>
    <row r="130" spans="1:6" ht="14.25" customHeight="1" thickBot="1" x14ac:dyDescent="0.25">
      <c r="A130" s="199" t="s">
        <v>868</v>
      </c>
      <c r="B130" s="200"/>
      <c r="C130" s="201">
        <f>C59+C65+C72+C91+C97+C117+C124+C88</f>
        <v>166750</v>
      </c>
      <c r="D130" s="202">
        <f>D59+D65+D72+D88+D91+D97+D117+D124</f>
        <v>293181.77305999998</v>
      </c>
      <c r="E130" s="203">
        <f>E59+E65+E72+E91+E97+E117+E124+E88</f>
        <v>171157.10137999998</v>
      </c>
      <c r="F130" s="204">
        <f>E130/D130</f>
        <v>0.58379175346951906</v>
      </c>
    </row>
    <row r="131" spans="1:6" ht="12.75" customHeight="1" x14ac:dyDescent="0.2"/>
    <row r="132" spans="1:6" ht="12.75" customHeight="1" x14ac:dyDescent="0.2"/>
    <row r="133" spans="1:6" ht="12.75" customHeight="1" x14ac:dyDescent="0.2">
      <c r="C133" s="205"/>
      <c r="D133" s="205"/>
      <c r="E133" s="205"/>
    </row>
    <row r="134" spans="1:6" ht="12.75" customHeight="1" x14ac:dyDescent="0.2">
      <c r="D134" s="507"/>
      <c r="E134" s="507"/>
    </row>
    <row r="135" spans="1:6" x14ac:dyDescent="0.2">
      <c r="C135" s="414"/>
      <c r="D135" s="414"/>
      <c r="E135" s="414"/>
      <c r="F135" s="507"/>
    </row>
    <row r="136" spans="1:6" x14ac:dyDescent="0.2">
      <c r="C136" s="507"/>
      <c r="D136" s="507"/>
      <c r="E136" s="507"/>
      <c r="F136" s="507"/>
    </row>
    <row r="137" spans="1:6" x14ac:dyDescent="0.2">
      <c r="D137" s="828"/>
    </row>
  </sheetData>
  <mergeCells count="32">
    <mergeCell ref="B21:C21"/>
    <mergeCell ref="E1:F1"/>
    <mergeCell ref="A3:F3"/>
    <mergeCell ref="A5:F5"/>
    <mergeCell ref="B8:C8"/>
    <mergeCell ref="B9:C9"/>
    <mergeCell ref="B11:C11"/>
    <mergeCell ref="B12:C12"/>
    <mergeCell ref="B13:C13"/>
    <mergeCell ref="B14:C14"/>
    <mergeCell ref="A17:F17"/>
    <mergeCell ref="B20:C20"/>
    <mergeCell ref="B10:C10"/>
    <mergeCell ref="B37:C37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3:F33"/>
    <mergeCell ref="B36:C36"/>
    <mergeCell ref="A56:F56"/>
    <mergeCell ref="E111:F111"/>
    <mergeCell ref="A112:F112"/>
    <mergeCell ref="A114:F114"/>
    <mergeCell ref="A39:F39"/>
    <mergeCell ref="E53:F53"/>
    <mergeCell ref="A54:F54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F397-CE5E-41CE-BB3E-A66CB8AA5D96}">
  <sheetPr>
    <tabColor theme="3" tint="0.39997558519241921"/>
  </sheetPr>
  <dimension ref="A1:H39"/>
  <sheetViews>
    <sheetView topLeftCell="A9" workbookViewId="0">
      <selection activeCell="I21" sqref="I21"/>
    </sheetView>
  </sheetViews>
  <sheetFormatPr defaultColWidth="9.140625" defaultRowHeight="12.75" x14ac:dyDescent="0.2"/>
  <cols>
    <col min="1" max="1" width="46.5703125" style="159" customWidth="1"/>
    <col min="2" max="2" width="11" style="159" customWidth="1"/>
    <col min="3" max="3" width="10.85546875" style="159" customWidth="1"/>
    <col min="4" max="4" width="11.7109375" style="159" customWidth="1"/>
    <col min="5" max="5" width="11" style="159" customWidth="1"/>
    <col min="6" max="16384" width="9.140625" style="159"/>
  </cols>
  <sheetData>
    <row r="1" spans="1:8" x14ac:dyDescent="0.2">
      <c r="D1" s="1333">
        <v>11</v>
      </c>
      <c r="E1" s="1333"/>
    </row>
    <row r="3" spans="1:8" ht="18" x14ac:dyDescent="0.2">
      <c r="A3" s="1309" t="s">
        <v>159</v>
      </c>
      <c r="B3" s="1309"/>
      <c r="C3" s="1309"/>
      <c r="D3" s="1309"/>
      <c r="E3" s="1309"/>
    </row>
    <row r="5" spans="1:8" ht="15.75" x14ac:dyDescent="0.2">
      <c r="A5" s="1307" t="s">
        <v>854</v>
      </c>
      <c r="B5" s="1307"/>
      <c r="C5" s="1307"/>
      <c r="D5" s="1307"/>
      <c r="E5" s="1307"/>
    </row>
    <row r="6" spans="1:8" ht="12.75" customHeight="1" x14ac:dyDescent="0.2">
      <c r="A6" s="427"/>
      <c r="B6" s="427"/>
      <c r="C6" s="494"/>
      <c r="D6" s="1087"/>
    </row>
    <row r="7" spans="1:8" ht="12.75" customHeight="1" thickBot="1" x14ac:dyDescent="0.25">
      <c r="E7" s="503" t="s">
        <v>32</v>
      </c>
    </row>
    <row r="8" spans="1:8" ht="12.75" customHeight="1" thickBot="1" x14ac:dyDescent="0.25">
      <c r="A8" s="154" t="s">
        <v>33</v>
      </c>
      <c r="B8" s="532" t="s">
        <v>790</v>
      </c>
      <c r="C8" s="441" t="s">
        <v>791</v>
      </c>
      <c r="D8" s="500" t="s">
        <v>34</v>
      </c>
      <c r="E8" s="518" t="s">
        <v>35</v>
      </c>
    </row>
    <row r="9" spans="1:8" ht="12.75" customHeight="1" x14ac:dyDescent="0.2">
      <c r="A9" s="490" t="s">
        <v>860</v>
      </c>
      <c r="B9" s="506">
        <v>0</v>
      </c>
      <c r="C9" s="168">
        <v>42482.141889999999</v>
      </c>
      <c r="D9" s="168">
        <f>C9-D10</f>
        <v>22310.281889999998</v>
      </c>
      <c r="E9" s="189">
        <f>D9/C9</f>
        <v>0.52516848015263762</v>
      </c>
    </row>
    <row r="10" spans="1:8" ht="12.75" customHeight="1" x14ac:dyDescent="0.2">
      <c r="A10" s="175" t="s">
        <v>981</v>
      </c>
      <c r="B10" s="188">
        <v>0</v>
      </c>
      <c r="C10" s="173">
        <v>0</v>
      </c>
      <c r="D10" s="173">
        <v>20171.86</v>
      </c>
      <c r="E10" s="189" t="s">
        <v>37</v>
      </c>
    </row>
    <row r="11" spans="1:8" ht="12.75" customHeight="1" x14ac:dyDescent="0.2">
      <c r="A11" s="165" t="s">
        <v>823</v>
      </c>
      <c r="B11" s="167">
        <v>10000</v>
      </c>
      <c r="C11" s="168">
        <v>7804.2</v>
      </c>
      <c r="D11" s="168">
        <v>7804.2</v>
      </c>
      <c r="E11" s="189">
        <f>D11/C11</f>
        <v>1</v>
      </c>
      <c r="H11" s="205"/>
    </row>
    <row r="12" spans="1:8" ht="12.75" customHeight="1" x14ac:dyDescent="0.2">
      <c r="A12" s="165" t="s">
        <v>606</v>
      </c>
      <c r="B12" s="167">
        <v>0</v>
      </c>
      <c r="C12" s="168">
        <v>2084.4499999999998</v>
      </c>
      <c r="D12" s="168">
        <v>2084.4499999999998</v>
      </c>
      <c r="E12" s="189" t="s">
        <v>37</v>
      </c>
    </row>
    <row r="13" spans="1:8" ht="12.75" customHeight="1" x14ac:dyDescent="0.2">
      <c r="A13" s="165" t="s">
        <v>530</v>
      </c>
      <c r="B13" s="167">
        <v>0</v>
      </c>
      <c r="C13" s="168">
        <v>0</v>
      </c>
      <c r="D13" s="168">
        <v>0</v>
      </c>
      <c r="E13" s="189" t="s">
        <v>37</v>
      </c>
    </row>
    <row r="14" spans="1:8" ht="12.75" customHeight="1" x14ac:dyDescent="0.2">
      <c r="A14" s="165" t="s">
        <v>597</v>
      </c>
      <c r="B14" s="167">
        <v>0</v>
      </c>
      <c r="C14" s="168">
        <f>178.5+77.75+200</f>
        <v>456.25</v>
      </c>
      <c r="D14" s="168">
        <v>456.44</v>
      </c>
      <c r="E14" s="189" t="s">
        <v>37</v>
      </c>
    </row>
    <row r="15" spans="1:8" ht="12.75" customHeight="1" thickBot="1" x14ac:dyDescent="0.25">
      <c r="A15" s="190" t="s">
        <v>36</v>
      </c>
      <c r="B15" s="179">
        <v>0</v>
      </c>
      <c r="C15" s="191">
        <v>0</v>
      </c>
      <c r="D15" s="191">
        <v>0</v>
      </c>
      <c r="E15" s="206" t="s">
        <v>37</v>
      </c>
    </row>
    <row r="16" spans="1:8" ht="12.75" customHeight="1" thickBot="1" x14ac:dyDescent="0.25">
      <c r="A16" s="523" t="s">
        <v>857</v>
      </c>
      <c r="B16" s="513">
        <f>SUM(B9:B15)</f>
        <v>10000</v>
      </c>
      <c r="C16" s="513">
        <f>SUM(C9:C15)</f>
        <v>52827.041889999993</v>
      </c>
      <c r="D16" s="448">
        <f>SUM(D9:D15)</f>
        <v>52827.231889999995</v>
      </c>
      <c r="E16" s="458">
        <f>D16/C16</f>
        <v>1.0000035966428027</v>
      </c>
    </row>
    <row r="17" spans="1:5" ht="12.75" customHeight="1" x14ac:dyDescent="0.2">
      <c r="A17" s="507"/>
      <c r="B17" s="522"/>
      <c r="C17" s="522"/>
      <c r="D17" s="522"/>
    </row>
    <row r="18" spans="1:5" ht="12.75" customHeight="1" x14ac:dyDescent="0.2">
      <c r="A18" s="507"/>
      <c r="B18" s="522"/>
      <c r="C18" s="522"/>
      <c r="D18" s="522"/>
    </row>
    <row r="19" spans="1:5" ht="15.75" x14ac:dyDescent="0.2">
      <c r="A19" s="1307" t="s">
        <v>855</v>
      </c>
      <c r="B19" s="1307"/>
      <c r="C19" s="1307"/>
      <c r="D19" s="1307"/>
      <c r="E19" s="1307"/>
    </row>
    <row r="20" spans="1:5" ht="12.75" customHeight="1" x14ac:dyDescent="0.2">
      <c r="A20" s="427"/>
      <c r="B20" s="427"/>
      <c r="C20" s="427"/>
      <c r="D20" s="427"/>
    </row>
    <row r="21" spans="1:5" ht="12.75" customHeight="1" thickBot="1" x14ac:dyDescent="0.25">
      <c r="A21" s="427"/>
      <c r="B21" s="427"/>
      <c r="C21" s="427"/>
      <c r="D21" s="427"/>
      <c r="E21" s="503" t="s">
        <v>32</v>
      </c>
    </row>
    <row r="22" spans="1:5" ht="12.75" customHeight="1" thickBot="1" x14ac:dyDescent="0.25">
      <c r="A22" s="154" t="s">
        <v>33</v>
      </c>
      <c r="B22" s="532" t="s">
        <v>790</v>
      </c>
      <c r="C22" s="441" t="s">
        <v>791</v>
      </c>
      <c r="D22" s="1118" t="s">
        <v>34</v>
      </c>
      <c r="E22" s="518" t="s">
        <v>35</v>
      </c>
    </row>
    <row r="23" spans="1:5" ht="12.75" customHeight="1" x14ac:dyDescent="0.2">
      <c r="A23" s="496" t="s">
        <v>286</v>
      </c>
      <c r="B23" s="377">
        <v>9500</v>
      </c>
      <c r="C23" s="378">
        <v>7603.3923400000003</v>
      </c>
      <c r="D23" s="378">
        <v>0</v>
      </c>
      <c r="E23" s="379" t="s">
        <v>37</v>
      </c>
    </row>
    <row r="24" spans="1:5" ht="12.75" customHeight="1" x14ac:dyDescent="0.2">
      <c r="A24" s="165" t="s">
        <v>313</v>
      </c>
      <c r="B24" s="167">
        <v>500</v>
      </c>
      <c r="C24" s="168">
        <v>500</v>
      </c>
      <c r="D24" s="168">
        <v>63.853000000000002</v>
      </c>
      <c r="E24" s="189">
        <f t="shared" ref="E24:E29" si="0">D24/C24</f>
        <v>0.12770600000000001</v>
      </c>
    </row>
    <row r="25" spans="1:5" s="497" customFormat="1" ht="12" customHeight="1" x14ac:dyDescent="0.2">
      <c r="A25" s="484" t="s">
        <v>698</v>
      </c>
      <c r="B25" s="228">
        <v>0</v>
      </c>
      <c r="C25" s="226">
        <v>9279.2839999999997</v>
      </c>
      <c r="D25" s="226">
        <v>9274.7584800000004</v>
      </c>
      <c r="E25" s="189">
        <f t="shared" si="0"/>
        <v>0.99951229857820933</v>
      </c>
    </row>
    <row r="26" spans="1:5" s="497" customFormat="1" ht="12" customHeight="1" x14ac:dyDescent="0.2">
      <c r="A26" s="484" t="s">
        <v>861</v>
      </c>
      <c r="B26" s="228">
        <v>0</v>
      </c>
      <c r="C26" s="226">
        <v>10418.94155</v>
      </c>
      <c r="D26" s="226">
        <v>16.8</v>
      </c>
      <c r="E26" s="189">
        <f t="shared" si="0"/>
        <v>1.6124478594469129E-3</v>
      </c>
    </row>
    <row r="27" spans="1:5" s="497" customFormat="1" ht="12.75" customHeight="1" x14ac:dyDescent="0.2">
      <c r="A27" s="509" t="s">
        <v>862</v>
      </c>
      <c r="B27" s="229">
        <v>0</v>
      </c>
      <c r="C27" s="227">
        <v>5176.12</v>
      </c>
      <c r="D27" s="227">
        <v>5176.12</v>
      </c>
      <c r="E27" s="189">
        <f t="shared" si="0"/>
        <v>1</v>
      </c>
    </row>
    <row r="28" spans="1:5" s="497" customFormat="1" ht="12.75" customHeight="1" x14ac:dyDescent="0.2">
      <c r="A28" s="509" t="s">
        <v>605</v>
      </c>
      <c r="B28" s="229">
        <v>0</v>
      </c>
      <c r="C28" s="227">
        <v>16900</v>
      </c>
      <c r="D28" s="227">
        <v>0</v>
      </c>
      <c r="E28" s="189">
        <f t="shared" si="0"/>
        <v>0</v>
      </c>
    </row>
    <row r="29" spans="1:5" s="497" customFormat="1" ht="12.75" customHeight="1" thickBot="1" x14ac:dyDescent="0.25">
      <c r="A29" s="442" t="s">
        <v>699</v>
      </c>
      <c r="B29" s="232">
        <v>0</v>
      </c>
      <c r="C29" s="230">
        <v>2949.3</v>
      </c>
      <c r="D29" s="230">
        <v>2618.5500000000002</v>
      </c>
      <c r="E29" s="231">
        <f t="shared" si="0"/>
        <v>0.88785474519377483</v>
      </c>
    </row>
    <row r="30" spans="1:5" ht="12.75" customHeight="1" thickBot="1" x14ac:dyDescent="0.25">
      <c r="A30" s="446" t="s">
        <v>858</v>
      </c>
      <c r="B30" s="514">
        <f>SUM(B23:B24)</f>
        <v>10000</v>
      </c>
      <c r="C30" s="517">
        <f>SUM(C23:C29)</f>
        <v>52827.03789</v>
      </c>
      <c r="D30" s="517">
        <f>SUM(D23:D29)</f>
        <v>17150.081479999997</v>
      </c>
      <c r="E30" s="456">
        <f>D30/C30</f>
        <v>0.3246459041620135</v>
      </c>
    </row>
    <row r="31" spans="1:5" x14ac:dyDescent="0.2">
      <c r="A31" s="504"/>
      <c r="B31" s="455"/>
      <c r="C31" s="455"/>
      <c r="D31" s="455"/>
    </row>
    <row r="32" spans="1:5" x14ac:dyDescent="0.2">
      <c r="A32" s="504"/>
      <c r="B32" s="455"/>
      <c r="C32" s="455"/>
      <c r="D32" s="455"/>
    </row>
    <row r="33" spans="1:5" ht="15.75" x14ac:dyDescent="0.2">
      <c r="A33" s="1307" t="s">
        <v>856</v>
      </c>
      <c r="B33" s="1307"/>
      <c r="C33" s="1307"/>
      <c r="D33" s="1307"/>
    </row>
    <row r="34" spans="1:5" ht="12.75" customHeight="1" x14ac:dyDescent="0.2">
      <c r="A34" s="504"/>
      <c r="B34" s="455"/>
      <c r="C34" s="455"/>
      <c r="D34" s="455"/>
    </row>
    <row r="35" spans="1:5" ht="12.75" customHeight="1" thickBot="1" x14ac:dyDescent="0.25">
      <c r="B35" s="491"/>
      <c r="C35" s="491"/>
      <c r="D35" s="491"/>
      <c r="E35" s="503" t="s">
        <v>32</v>
      </c>
    </row>
    <row r="36" spans="1:5" ht="33.75" customHeight="1" thickBot="1" x14ac:dyDescent="0.25">
      <c r="A36" s="154" t="s">
        <v>38</v>
      </c>
      <c r="B36" s="207" t="s">
        <v>827</v>
      </c>
      <c r="C36" s="155" t="s">
        <v>828</v>
      </c>
      <c r="D36" s="156" t="s">
        <v>1323</v>
      </c>
      <c r="E36" s="157" t="s">
        <v>39</v>
      </c>
    </row>
    <row r="37" spans="1:5" ht="12.75" customHeight="1" thickBot="1" x14ac:dyDescent="0.25">
      <c r="A37" s="445" t="s">
        <v>859</v>
      </c>
      <c r="B37" s="524">
        <f>D16</f>
        <v>52827.231889999995</v>
      </c>
      <c r="C37" s="459">
        <f>D30</f>
        <v>17150.081479999997</v>
      </c>
      <c r="D37" s="459">
        <f>B37-C37</f>
        <v>35677.150410000002</v>
      </c>
      <c r="E37" s="158" t="s">
        <v>198</v>
      </c>
    </row>
    <row r="38" spans="1:5" ht="12.75" customHeight="1" x14ac:dyDescent="0.2">
      <c r="D38" s="205"/>
      <c r="E38" s="208"/>
    </row>
    <row r="39" spans="1:5" ht="40.5" customHeight="1" x14ac:dyDescent="0.2">
      <c r="A39" s="1310" t="s">
        <v>863</v>
      </c>
      <c r="B39" s="1310"/>
      <c r="C39" s="1310"/>
      <c r="D39" s="1310"/>
      <c r="E39" s="1310"/>
    </row>
  </sheetData>
  <mergeCells count="6">
    <mergeCell ref="A39:E39"/>
    <mergeCell ref="D1:E1"/>
    <mergeCell ref="A3:E3"/>
    <mergeCell ref="A5:E5"/>
    <mergeCell ref="A19:E19"/>
    <mergeCell ref="A33:D33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862F-46E8-4FD0-9811-637732AEDD5A}">
  <sheetPr>
    <tabColor theme="3" tint="0.39997558519241921"/>
  </sheetPr>
  <dimension ref="A1:E38"/>
  <sheetViews>
    <sheetView topLeftCell="A6" workbookViewId="0">
      <selection activeCell="A3" sqref="A3:E3"/>
    </sheetView>
  </sheetViews>
  <sheetFormatPr defaultColWidth="9.140625" defaultRowHeight="12.75" x14ac:dyDescent="0.2"/>
  <cols>
    <col min="1" max="1" width="44" style="236" customWidth="1"/>
    <col min="2" max="2" width="10.5703125" style="236" customWidth="1"/>
    <col min="3" max="3" width="13.140625" style="236" customWidth="1"/>
    <col min="4" max="4" width="12.140625" style="236" customWidth="1"/>
    <col min="5" max="16384" width="9.140625" style="236"/>
  </cols>
  <sheetData>
    <row r="1" spans="1:5" x14ac:dyDescent="0.2">
      <c r="D1" s="1304">
        <v>12</v>
      </c>
      <c r="E1" s="1304"/>
    </row>
    <row r="3" spans="1:5" ht="18" x14ac:dyDescent="0.2">
      <c r="A3" s="1305" t="s">
        <v>155</v>
      </c>
      <c r="B3" s="1305"/>
      <c r="C3" s="1305"/>
      <c r="D3" s="1305"/>
      <c r="E3" s="1305"/>
    </row>
    <row r="5" spans="1:5" ht="15.75" x14ac:dyDescent="0.2">
      <c r="A5" s="1306" t="s">
        <v>842</v>
      </c>
      <c r="B5" s="1306"/>
      <c r="C5" s="1306"/>
      <c r="D5" s="1306"/>
      <c r="E5" s="1306"/>
    </row>
    <row r="6" spans="1:5" ht="12.75" customHeight="1" x14ac:dyDescent="0.2">
      <c r="A6" s="530"/>
      <c r="B6" s="530"/>
      <c r="C6" s="530"/>
      <c r="D6" s="531"/>
      <c r="E6" s="530"/>
    </row>
    <row r="7" spans="1:5" ht="12.75" customHeight="1" thickBot="1" x14ac:dyDescent="0.25">
      <c r="E7" s="526" t="s">
        <v>32</v>
      </c>
    </row>
    <row r="8" spans="1:5" ht="12.75" customHeight="1" thickBot="1" x14ac:dyDescent="0.25">
      <c r="A8" s="13" t="s">
        <v>33</v>
      </c>
      <c r="B8" s="532" t="s">
        <v>790</v>
      </c>
      <c r="C8" s="441" t="s">
        <v>791</v>
      </c>
      <c r="D8" s="441" t="s">
        <v>34</v>
      </c>
      <c r="E8" s="533" t="s">
        <v>35</v>
      </c>
    </row>
    <row r="9" spans="1:5" ht="12.75" customHeight="1" x14ac:dyDescent="0.2">
      <c r="A9" s="534" t="s">
        <v>849</v>
      </c>
      <c r="B9" s="535">
        <v>0</v>
      </c>
      <c r="C9" s="536">
        <v>60329.457730000002</v>
      </c>
      <c r="D9" s="536">
        <f>C9</f>
        <v>60329.457730000002</v>
      </c>
      <c r="E9" s="8">
        <f>D9/C9</f>
        <v>1</v>
      </c>
    </row>
    <row r="10" spans="1:5" ht="12.75" customHeight="1" x14ac:dyDescent="0.2">
      <c r="A10" s="537" t="s">
        <v>850</v>
      </c>
      <c r="B10" s="9">
        <v>19000</v>
      </c>
      <c r="C10" s="10">
        <v>19000</v>
      </c>
      <c r="D10" s="10">
        <v>19065.011009999998</v>
      </c>
      <c r="E10" s="8">
        <f>D10/C10</f>
        <v>1.0034216321052631</v>
      </c>
    </row>
    <row r="11" spans="1:5" ht="12.75" customHeight="1" x14ac:dyDescent="0.2">
      <c r="A11" s="537" t="s">
        <v>823</v>
      </c>
      <c r="B11" s="9">
        <v>7000</v>
      </c>
      <c r="C11" s="10">
        <v>7000</v>
      </c>
      <c r="D11" s="10">
        <f>26105.01101-D10</f>
        <v>7040</v>
      </c>
      <c r="E11" s="8">
        <f>D11/C11</f>
        <v>1.0057142857142858</v>
      </c>
    </row>
    <row r="12" spans="1:5" ht="12.75" customHeight="1" x14ac:dyDescent="0.2">
      <c r="A12" s="537" t="s">
        <v>525</v>
      </c>
      <c r="B12" s="9">
        <v>0</v>
      </c>
      <c r="C12" s="10">
        <v>40</v>
      </c>
      <c r="D12" s="10">
        <v>313.42923000000002</v>
      </c>
      <c r="E12" s="12" t="s">
        <v>37</v>
      </c>
    </row>
    <row r="13" spans="1:5" ht="12.75" customHeight="1" thickBot="1" x14ac:dyDescent="0.25">
      <c r="A13" s="538" t="s">
        <v>36</v>
      </c>
      <c r="B13" s="539">
        <v>0</v>
      </c>
      <c r="C13" s="540">
        <v>0</v>
      </c>
      <c r="D13" s="540">
        <v>0</v>
      </c>
      <c r="E13" s="541" t="s">
        <v>37</v>
      </c>
    </row>
    <row r="14" spans="1:5" ht="12.75" customHeight="1" thickBot="1" x14ac:dyDescent="0.25">
      <c r="A14" s="542" t="s">
        <v>845</v>
      </c>
      <c r="B14" s="337">
        <f>SUM(B9:B13)</f>
        <v>26000</v>
      </c>
      <c r="C14" s="338">
        <f>SUM(C9:C13)</f>
        <v>86369.457729999995</v>
      </c>
      <c r="D14" s="339">
        <f>SUM(D9:D13)</f>
        <v>86747.897969999991</v>
      </c>
      <c r="E14" s="340">
        <f>D14/C14</f>
        <v>1.0043816442750289</v>
      </c>
    </row>
    <row r="15" spans="1:5" x14ac:dyDescent="0.2">
      <c r="A15" s="543"/>
      <c r="B15" s="544"/>
      <c r="C15" s="544"/>
      <c r="D15" s="544"/>
      <c r="E15" s="545"/>
    </row>
    <row r="16" spans="1:5" x14ac:dyDescent="0.2">
      <c r="A16" s="543"/>
      <c r="B16" s="544"/>
      <c r="C16" s="544"/>
      <c r="D16" s="544"/>
      <c r="E16" s="545"/>
    </row>
    <row r="17" spans="1:5" ht="15.75" x14ac:dyDescent="0.2">
      <c r="A17" s="1306" t="s">
        <v>843</v>
      </c>
      <c r="B17" s="1306"/>
      <c r="C17" s="1306"/>
      <c r="D17" s="1306"/>
      <c r="E17" s="1306"/>
    </row>
    <row r="18" spans="1:5" ht="12.75" customHeight="1" x14ac:dyDescent="0.2">
      <c r="A18" s="530"/>
      <c r="B18" s="530"/>
      <c r="C18" s="530"/>
      <c r="D18" s="530"/>
      <c r="E18" s="530"/>
    </row>
    <row r="19" spans="1:5" ht="12.75" customHeight="1" thickBot="1" x14ac:dyDescent="0.25">
      <c r="A19" s="546"/>
      <c r="B19" s="527"/>
      <c r="C19" s="530"/>
      <c r="D19" s="530"/>
      <c r="E19" s="526" t="s">
        <v>32</v>
      </c>
    </row>
    <row r="20" spans="1:5" ht="12.75" customHeight="1" thickBot="1" x14ac:dyDescent="0.25">
      <c r="A20" s="13" t="s">
        <v>33</v>
      </c>
      <c r="B20" s="532" t="s">
        <v>790</v>
      </c>
      <c r="C20" s="441" t="s">
        <v>791</v>
      </c>
      <c r="D20" s="441" t="s">
        <v>34</v>
      </c>
      <c r="E20" s="533" t="s">
        <v>35</v>
      </c>
    </row>
    <row r="21" spans="1:5" ht="12.75" customHeight="1" x14ac:dyDescent="0.2">
      <c r="A21" s="537" t="s">
        <v>321</v>
      </c>
      <c r="B21" s="9">
        <v>5000</v>
      </c>
      <c r="C21" s="10">
        <v>5000</v>
      </c>
      <c r="D21" s="332">
        <v>0</v>
      </c>
      <c r="E21" s="333">
        <f t="shared" ref="E21:E28" si="0">D21/C21</f>
        <v>0</v>
      </c>
    </row>
    <row r="22" spans="1:5" ht="12.75" customHeight="1" x14ac:dyDescent="0.2">
      <c r="A22" s="537" t="s">
        <v>573</v>
      </c>
      <c r="B22" s="334">
        <v>5000</v>
      </c>
      <c r="C22" s="335">
        <v>5000</v>
      </c>
      <c r="D22" s="336">
        <v>0</v>
      </c>
      <c r="E22" s="333">
        <f t="shared" si="0"/>
        <v>0</v>
      </c>
    </row>
    <row r="23" spans="1:5" ht="24" x14ac:dyDescent="0.2">
      <c r="A23" s="547" t="s">
        <v>681</v>
      </c>
      <c r="B23" s="334">
        <v>0</v>
      </c>
      <c r="C23" s="335">
        <v>21527.300800000001</v>
      </c>
      <c r="D23" s="336">
        <v>8185.31484</v>
      </c>
      <c r="E23" s="333">
        <f t="shared" si="0"/>
        <v>0.38022950095071834</v>
      </c>
    </row>
    <row r="24" spans="1:5" ht="12.75" customHeight="1" x14ac:dyDescent="0.2">
      <c r="A24" s="537" t="s">
        <v>156</v>
      </c>
      <c r="B24" s="334">
        <v>5000</v>
      </c>
      <c r="C24" s="335">
        <v>384.60658000000001</v>
      </c>
      <c r="D24" s="336">
        <v>0</v>
      </c>
      <c r="E24" s="333">
        <f t="shared" si="0"/>
        <v>0</v>
      </c>
    </row>
    <row r="25" spans="1:5" ht="12.75" customHeight="1" x14ac:dyDescent="0.2">
      <c r="A25" s="548" t="s">
        <v>157</v>
      </c>
      <c r="B25" s="334">
        <v>0</v>
      </c>
      <c r="C25" s="335">
        <v>27321.79765</v>
      </c>
      <c r="D25" s="336">
        <v>21548.467110000001</v>
      </c>
      <c r="E25" s="333">
        <f t="shared" si="0"/>
        <v>0.78869140991533548</v>
      </c>
    </row>
    <row r="26" spans="1:5" ht="12.75" customHeight="1" x14ac:dyDescent="0.2">
      <c r="A26" s="548" t="s">
        <v>158</v>
      </c>
      <c r="B26" s="525">
        <v>11000</v>
      </c>
      <c r="C26" s="10">
        <v>9135.7526999999991</v>
      </c>
      <c r="D26" s="332">
        <v>0</v>
      </c>
      <c r="E26" s="8">
        <f t="shared" si="0"/>
        <v>0</v>
      </c>
    </row>
    <row r="27" spans="1:5" ht="12.75" customHeight="1" x14ac:dyDescent="0.2">
      <c r="A27" s="528" t="s">
        <v>852</v>
      </c>
      <c r="B27" s="525">
        <v>0</v>
      </c>
      <c r="C27" s="10">
        <v>3320.5239999999999</v>
      </c>
      <c r="D27" s="10">
        <v>0</v>
      </c>
      <c r="E27" s="8">
        <f t="shared" si="0"/>
        <v>0</v>
      </c>
    </row>
    <row r="28" spans="1:5" ht="12.75" customHeight="1" thickBot="1" x14ac:dyDescent="0.25">
      <c r="A28" s="528" t="s">
        <v>851</v>
      </c>
      <c r="B28" s="525">
        <v>0</v>
      </c>
      <c r="C28" s="10">
        <v>14679.476000000001</v>
      </c>
      <c r="D28" s="10">
        <v>13211.528</v>
      </c>
      <c r="E28" s="8">
        <f t="shared" si="0"/>
        <v>0.89999997275107091</v>
      </c>
    </row>
    <row r="29" spans="1:5" ht="13.5" thickBot="1" x14ac:dyDescent="0.25">
      <c r="A29" s="542" t="s">
        <v>846</v>
      </c>
      <c r="B29" s="337">
        <f>SUM(B21:B28)</f>
        <v>26000</v>
      </c>
      <c r="C29" s="338">
        <f>SUM(C21:C28)</f>
        <v>86369.457729999995</v>
      </c>
      <c r="D29" s="339">
        <f>SUM(D21:D28)</f>
        <v>42945.309950000003</v>
      </c>
      <c r="E29" s="340">
        <f>D29/C29</f>
        <v>0.49722796783385576</v>
      </c>
    </row>
    <row r="30" spans="1:5" x14ac:dyDescent="0.2">
      <c r="A30" s="549"/>
      <c r="B30" s="550"/>
      <c r="C30" s="551"/>
      <c r="D30" s="551"/>
      <c r="E30" s="551"/>
    </row>
    <row r="31" spans="1:5" x14ac:dyDescent="0.2">
      <c r="A31" s="549"/>
      <c r="B31" s="550"/>
      <c r="C31" s="550"/>
      <c r="D31" s="550"/>
      <c r="E31" s="551"/>
    </row>
    <row r="32" spans="1:5" ht="15" customHeight="1" x14ac:dyDescent="0.2">
      <c r="A32" s="1306" t="s">
        <v>844</v>
      </c>
      <c r="B32" s="1306"/>
      <c r="C32" s="1306"/>
      <c r="D32" s="1306"/>
      <c r="E32" s="1306"/>
    </row>
    <row r="33" spans="1:5" ht="12.75" customHeight="1" x14ac:dyDescent="0.2">
      <c r="A33" s="549"/>
      <c r="B33" s="550"/>
      <c r="C33" s="550"/>
      <c r="D33" s="550"/>
      <c r="E33" s="551"/>
    </row>
    <row r="34" spans="1:5" ht="13.5" thickBot="1" x14ac:dyDescent="0.25">
      <c r="B34" s="552"/>
      <c r="C34" s="552"/>
      <c r="D34" s="552"/>
      <c r="E34" s="526" t="s">
        <v>32</v>
      </c>
    </row>
    <row r="35" spans="1:5" ht="34.5" thickBot="1" x14ac:dyDescent="0.25">
      <c r="A35" s="13" t="s">
        <v>38</v>
      </c>
      <c r="B35" s="14" t="s">
        <v>827</v>
      </c>
      <c r="C35" s="15" t="s">
        <v>828</v>
      </c>
      <c r="D35" s="16" t="s">
        <v>848</v>
      </c>
      <c r="E35" s="17" t="s">
        <v>39</v>
      </c>
    </row>
    <row r="36" spans="1:5" ht="17.25" customHeight="1" thickBot="1" x14ac:dyDescent="0.25">
      <c r="A36" s="233" t="s">
        <v>847</v>
      </c>
      <c r="B36" s="234">
        <f>D14</f>
        <v>86747.897969999991</v>
      </c>
      <c r="C36" s="235">
        <f>D29</f>
        <v>42945.309950000003</v>
      </c>
      <c r="D36" s="235">
        <f>+D14-D29</f>
        <v>43802.588019999988</v>
      </c>
      <c r="E36" s="18" t="s">
        <v>198</v>
      </c>
    </row>
    <row r="37" spans="1:5" x14ac:dyDescent="0.2">
      <c r="E37" s="529"/>
    </row>
    <row r="38" spans="1:5" ht="48.75" customHeight="1" x14ac:dyDescent="0.2">
      <c r="A38" s="1303" t="s">
        <v>853</v>
      </c>
      <c r="B38" s="1303"/>
      <c r="C38" s="1303"/>
      <c r="D38" s="1303"/>
      <c r="E38" s="1303"/>
    </row>
  </sheetData>
  <mergeCells count="6">
    <mergeCell ref="A38:E38"/>
    <mergeCell ref="D1:E1"/>
    <mergeCell ref="A3:E3"/>
    <mergeCell ref="A5:E5"/>
    <mergeCell ref="A17:E17"/>
    <mergeCell ref="A32:E32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F5E1-3217-4507-BB56-6DF20BC520B0}">
  <sheetPr>
    <tabColor theme="3" tint="0.39997558519241921"/>
  </sheetPr>
  <dimension ref="A1:E34"/>
  <sheetViews>
    <sheetView workbookViewId="0">
      <selection activeCell="A3" sqref="A3:E3"/>
    </sheetView>
  </sheetViews>
  <sheetFormatPr defaultColWidth="9.140625" defaultRowHeight="12.75" x14ac:dyDescent="0.2"/>
  <cols>
    <col min="1" max="1" width="44" style="236" customWidth="1"/>
    <col min="2" max="4" width="10.5703125" style="236" customWidth="1"/>
    <col min="5" max="6" width="9.140625" style="236"/>
    <col min="7" max="7" width="11.7109375" style="236" bestFit="1" customWidth="1"/>
    <col min="8" max="16384" width="9.140625" style="236"/>
  </cols>
  <sheetData>
    <row r="1" spans="1:5" x14ac:dyDescent="0.2">
      <c r="D1" s="1304">
        <v>13</v>
      </c>
      <c r="E1" s="1304"/>
    </row>
    <row r="3" spans="1:5" ht="18" x14ac:dyDescent="0.2">
      <c r="A3" s="1305" t="s">
        <v>154</v>
      </c>
      <c r="B3" s="1305"/>
      <c r="C3" s="1305"/>
      <c r="D3" s="1305"/>
      <c r="E3" s="1305"/>
    </row>
    <row r="5" spans="1:5" ht="15.75" x14ac:dyDescent="0.2">
      <c r="A5" s="1306" t="s">
        <v>830</v>
      </c>
      <c r="B5" s="1306"/>
      <c r="C5" s="1306"/>
      <c r="D5" s="1306"/>
      <c r="E5" s="1306"/>
    </row>
    <row r="6" spans="1:5" ht="12.75" customHeight="1" x14ac:dyDescent="0.2">
      <c r="A6" s="530"/>
      <c r="B6" s="530"/>
      <c r="C6" s="530"/>
      <c r="D6" s="530"/>
      <c r="E6" s="530"/>
    </row>
    <row r="7" spans="1:5" ht="12.75" customHeight="1" thickBot="1" x14ac:dyDescent="0.25">
      <c r="E7" s="526" t="s">
        <v>32</v>
      </c>
    </row>
    <row r="8" spans="1:5" ht="12.75" customHeight="1" thickBot="1" x14ac:dyDescent="0.25">
      <c r="A8" s="13" t="s">
        <v>33</v>
      </c>
      <c r="B8" s="532" t="s">
        <v>790</v>
      </c>
      <c r="C8" s="441" t="s">
        <v>791</v>
      </c>
      <c r="D8" s="441" t="s">
        <v>34</v>
      </c>
      <c r="E8" s="533" t="s">
        <v>35</v>
      </c>
    </row>
    <row r="9" spans="1:5" ht="12.75" customHeight="1" x14ac:dyDescent="0.2">
      <c r="A9" s="534" t="s">
        <v>840</v>
      </c>
      <c r="B9" s="535">
        <v>0</v>
      </c>
      <c r="C9" s="536">
        <v>4369.5530900000003</v>
      </c>
      <c r="D9" s="536">
        <f>C9</f>
        <v>4369.5530900000003</v>
      </c>
      <c r="E9" s="8">
        <f>D9/C9</f>
        <v>1</v>
      </c>
    </row>
    <row r="10" spans="1:5" ht="12.75" customHeight="1" x14ac:dyDescent="0.2">
      <c r="A10" s="537" t="s">
        <v>823</v>
      </c>
      <c r="B10" s="9">
        <v>2000</v>
      </c>
      <c r="C10" s="10">
        <v>4000</v>
      </c>
      <c r="D10" s="10">
        <v>4000</v>
      </c>
      <c r="E10" s="8">
        <f>D10/C10</f>
        <v>1</v>
      </c>
    </row>
    <row r="11" spans="1:5" ht="12.75" customHeight="1" thickBot="1" x14ac:dyDescent="0.25">
      <c r="A11" s="538" t="s">
        <v>36</v>
      </c>
      <c r="B11" s="539">
        <v>0</v>
      </c>
      <c r="C11" s="540">
        <v>0</v>
      </c>
      <c r="D11" s="540">
        <v>0.27694999999999997</v>
      </c>
      <c r="E11" s="541" t="s">
        <v>37</v>
      </c>
    </row>
    <row r="12" spans="1:5" ht="12.75" customHeight="1" thickBot="1" x14ac:dyDescent="0.25">
      <c r="A12" s="542" t="s">
        <v>839</v>
      </c>
      <c r="B12" s="337">
        <f>SUM(B9:B11)</f>
        <v>2000</v>
      </c>
      <c r="C12" s="338">
        <f>SUM(C9:C11)</f>
        <v>8369.5530900000012</v>
      </c>
      <c r="D12" s="339">
        <f>SUM(D9:D11)</f>
        <v>8369.8300400000007</v>
      </c>
      <c r="E12" s="340">
        <f>D12/C12</f>
        <v>1.0000330901778174</v>
      </c>
    </row>
    <row r="13" spans="1:5" x14ac:dyDescent="0.2">
      <c r="A13" s="543"/>
      <c r="B13" s="544"/>
      <c r="C13" s="544"/>
      <c r="D13" s="544"/>
      <c r="E13" s="545"/>
    </row>
    <row r="14" spans="1:5" x14ac:dyDescent="0.2">
      <c r="A14" s="543"/>
      <c r="B14" s="544"/>
      <c r="C14" s="544"/>
      <c r="D14" s="544"/>
      <c r="E14" s="545"/>
    </row>
    <row r="15" spans="1:5" ht="15.75" x14ac:dyDescent="0.2">
      <c r="A15" s="1306" t="s">
        <v>836</v>
      </c>
      <c r="B15" s="1306"/>
      <c r="C15" s="1306"/>
      <c r="D15" s="1306"/>
      <c r="E15" s="1306"/>
    </row>
    <row r="16" spans="1:5" ht="12.75" customHeight="1" x14ac:dyDescent="0.2">
      <c r="A16" s="530"/>
      <c r="B16" s="530"/>
      <c r="C16" s="530"/>
      <c r="D16" s="530"/>
      <c r="E16" s="530"/>
    </row>
    <row r="17" spans="1:5" ht="12.75" customHeight="1" thickBot="1" x14ac:dyDescent="0.25">
      <c r="A17" s="530"/>
      <c r="B17" s="530"/>
      <c r="C17" s="530"/>
      <c r="D17" s="530"/>
      <c r="E17" s="526" t="s">
        <v>32</v>
      </c>
    </row>
    <row r="18" spans="1:5" ht="12.75" customHeight="1" thickBot="1" x14ac:dyDescent="0.25">
      <c r="A18" s="13" t="s">
        <v>33</v>
      </c>
      <c r="B18" s="532" t="s">
        <v>790</v>
      </c>
      <c r="C18" s="441" t="s">
        <v>791</v>
      </c>
      <c r="D18" s="441" t="s">
        <v>34</v>
      </c>
      <c r="E18" s="533" t="s">
        <v>35</v>
      </c>
    </row>
    <row r="19" spans="1:5" ht="12.75" customHeight="1" x14ac:dyDescent="0.2">
      <c r="A19" s="537" t="s">
        <v>168</v>
      </c>
      <c r="B19" s="9">
        <v>2000</v>
      </c>
      <c r="C19" s="10">
        <v>4573.5810899999997</v>
      </c>
      <c r="D19" s="332">
        <v>0</v>
      </c>
      <c r="E19" s="333">
        <f>D19/C19</f>
        <v>0</v>
      </c>
    </row>
    <row r="20" spans="1:5" ht="12.75" customHeight="1" x14ac:dyDescent="0.2">
      <c r="A20" s="537" t="s">
        <v>169</v>
      </c>
      <c r="B20" s="334">
        <v>0</v>
      </c>
      <c r="C20" s="335">
        <v>2795.9720000000002</v>
      </c>
      <c r="D20" s="336">
        <v>2795.9720000000002</v>
      </c>
      <c r="E20" s="333">
        <f>D20/C20</f>
        <v>1</v>
      </c>
    </row>
    <row r="21" spans="1:5" ht="12.75" customHeight="1" x14ac:dyDescent="0.2">
      <c r="A21" s="537" t="s">
        <v>751</v>
      </c>
      <c r="B21" s="334">
        <v>0</v>
      </c>
      <c r="C21" s="335">
        <v>688.77499999999998</v>
      </c>
      <c r="D21" s="336">
        <v>0</v>
      </c>
      <c r="E21" s="333">
        <f>D21/C21</f>
        <v>0</v>
      </c>
    </row>
    <row r="22" spans="1:5" ht="12.75" customHeight="1" thickBot="1" x14ac:dyDescent="0.25">
      <c r="A22" s="537" t="s">
        <v>752</v>
      </c>
      <c r="B22" s="9">
        <v>0</v>
      </c>
      <c r="C22" s="10">
        <v>311.22500000000002</v>
      </c>
      <c r="D22" s="332">
        <v>311.22500000000002</v>
      </c>
      <c r="E22" s="333">
        <f>D22/C22</f>
        <v>1</v>
      </c>
    </row>
    <row r="23" spans="1:5" ht="12.75" customHeight="1" thickBot="1" x14ac:dyDescent="0.25">
      <c r="A23" s="542" t="s">
        <v>838</v>
      </c>
      <c r="B23" s="337">
        <f>SUM(B19:B22)</f>
        <v>2000</v>
      </c>
      <c r="C23" s="338">
        <f>SUM(C19:C22)</f>
        <v>8369.5530899999994</v>
      </c>
      <c r="D23" s="339">
        <f>SUM(D19:D22)</f>
        <v>3107.1970000000001</v>
      </c>
      <c r="E23" s="340">
        <f>D23/C23</f>
        <v>0.37125004962481223</v>
      </c>
    </row>
    <row r="24" spans="1:5" x14ac:dyDescent="0.2">
      <c r="A24" s="549"/>
      <c r="B24" s="550"/>
      <c r="C24" s="550"/>
      <c r="D24" s="550"/>
      <c r="E24" s="551"/>
    </row>
    <row r="25" spans="1:5" x14ac:dyDescent="0.2">
      <c r="A25" s="549"/>
      <c r="B25" s="550"/>
      <c r="C25" s="550"/>
      <c r="D25" s="550"/>
      <c r="E25" s="551"/>
    </row>
    <row r="26" spans="1:5" ht="15.75" x14ac:dyDescent="0.2">
      <c r="A26" s="1306" t="s">
        <v>837</v>
      </c>
      <c r="B26" s="1306"/>
      <c r="C26" s="1306"/>
      <c r="D26" s="1306"/>
      <c r="E26" s="1306"/>
    </row>
    <row r="27" spans="1:5" ht="12.75" customHeight="1" x14ac:dyDescent="0.2">
      <c r="A27" s="549"/>
      <c r="B27" s="550"/>
      <c r="C27" s="550"/>
      <c r="D27" s="550"/>
      <c r="E27" s="551"/>
    </row>
    <row r="28" spans="1:5" ht="12.75" customHeight="1" thickBot="1" x14ac:dyDescent="0.25">
      <c r="B28" s="552"/>
      <c r="C28" s="552"/>
      <c r="D28" s="552"/>
      <c r="E28" s="526" t="s">
        <v>32</v>
      </c>
    </row>
    <row r="29" spans="1:5" ht="34.5" thickBot="1" x14ac:dyDescent="0.25">
      <c r="A29" s="13" t="s">
        <v>38</v>
      </c>
      <c r="B29" s="14" t="s">
        <v>827</v>
      </c>
      <c r="C29" s="15" t="s">
        <v>828</v>
      </c>
      <c r="D29" s="16" t="s">
        <v>835</v>
      </c>
      <c r="E29" s="17" t="s">
        <v>39</v>
      </c>
    </row>
    <row r="30" spans="1:5" ht="18" customHeight="1" thickBot="1" x14ac:dyDescent="0.25">
      <c r="A30" s="233" t="s">
        <v>834</v>
      </c>
      <c r="B30" s="234">
        <f>D12</f>
        <v>8369.8300400000007</v>
      </c>
      <c r="C30" s="235">
        <f>D23</f>
        <v>3107.1970000000001</v>
      </c>
      <c r="D30" s="235">
        <f>+D12-D23</f>
        <v>5262.6330400000006</v>
      </c>
      <c r="E30" s="18" t="s">
        <v>198</v>
      </c>
    </row>
    <row r="31" spans="1:5" x14ac:dyDescent="0.2">
      <c r="D31" s="545"/>
      <c r="E31" s="529"/>
    </row>
    <row r="32" spans="1:5" ht="42" customHeight="1" x14ac:dyDescent="0.2">
      <c r="A32" s="1303" t="s">
        <v>841</v>
      </c>
      <c r="B32" s="1334"/>
      <c r="C32" s="1334"/>
      <c r="D32" s="1334"/>
      <c r="E32" s="1334"/>
    </row>
    <row r="33" spans="1:5" ht="12.75" customHeight="1" x14ac:dyDescent="0.2">
      <c r="A33" s="57"/>
      <c r="B33" s="57"/>
      <c r="C33" s="57"/>
      <c r="D33" s="57"/>
      <c r="E33" s="57"/>
    </row>
    <row r="34" spans="1:5" ht="12.75" customHeight="1" x14ac:dyDescent="0.2">
      <c r="A34" s="57"/>
      <c r="B34" s="57"/>
      <c r="C34" s="57"/>
      <c r="D34" s="57"/>
      <c r="E34" s="57"/>
    </row>
  </sheetData>
  <mergeCells count="6">
    <mergeCell ref="A32:E32"/>
    <mergeCell ref="D1:E1"/>
    <mergeCell ref="A3:E3"/>
    <mergeCell ref="A5:E5"/>
    <mergeCell ref="A15:E15"/>
    <mergeCell ref="A26:E26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F80F-172E-4435-8338-94101E1E8471}">
  <sheetPr>
    <tabColor theme="3" tint="0.39997558519241921"/>
  </sheetPr>
  <dimension ref="A1:E44"/>
  <sheetViews>
    <sheetView topLeftCell="A21" workbookViewId="0">
      <selection activeCell="A3" sqref="A3:E3"/>
    </sheetView>
  </sheetViews>
  <sheetFormatPr defaultColWidth="9.140625" defaultRowHeight="12.75" x14ac:dyDescent="0.2"/>
  <cols>
    <col min="1" max="1" width="44" style="236" customWidth="1"/>
    <col min="2" max="3" width="10.5703125" style="236" customWidth="1"/>
    <col min="4" max="4" width="12.85546875" style="236" bestFit="1" customWidth="1"/>
    <col min="5" max="6" width="9.140625" style="236"/>
    <col min="7" max="7" width="12" style="236" bestFit="1" customWidth="1"/>
    <col min="8" max="16384" width="9.140625" style="236"/>
  </cols>
  <sheetData>
    <row r="1" spans="1:5" x14ac:dyDescent="0.2">
      <c r="D1" s="1304">
        <v>14</v>
      </c>
      <c r="E1" s="1304"/>
    </row>
    <row r="3" spans="1:5" ht="18" x14ac:dyDescent="0.2">
      <c r="A3" s="1305" t="s">
        <v>599</v>
      </c>
      <c r="B3" s="1305"/>
      <c r="C3" s="1305"/>
      <c r="D3" s="1305"/>
      <c r="E3" s="1305"/>
    </row>
    <row r="5" spans="1:5" ht="15.75" x14ac:dyDescent="0.2">
      <c r="A5" s="1306" t="s">
        <v>810</v>
      </c>
      <c r="B5" s="1306"/>
      <c r="C5" s="1306"/>
      <c r="D5" s="1306"/>
      <c r="E5" s="1306"/>
    </row>
    <row r="6" spans="1:5" ht="12.75" customHeight="1" x14ac:dyDescent="0.2">
      <c r="A6" s="530"/>
      <c r="B6" s="530"/>
      <c r="C6" s="530"/>
      <c r="D6" s="530"/>
      <c r="E6" s="530"/>
    </row>
    <row r="7" spans="1:5" ht="12.75" customHeight="1" thickBot="1" x14ac:dyDescent="0.25">
      <c r="E7" s="526" t="s">
        <v>32</v>
      </c>
    </row>
    <row r="8" spans="1:5" ht="12.75" customHeight="1" thickBot="1" x14ac:dyDescent="0.25">
      <c r="A8" s="13" t="s">
        <v>33</v>
      </c>
      <c r="B8" s="532" t="s">
        <v>790</v>
      </c>
      <c r="C8" s="441" t="s">
        <v>791</v>
      </c>
      <c r="D8" s="441" t="s">
        <v>34</v>
      </c>
      <c r="E8" s="533" t="s">
        <v>35</v>
      </c>
    </row>
    <row r="9" spans="1:5" ht="12.75" customHeight="1" x14ac:dyDescent="0.2">
      <c r="A9" s="537" t="s">
        <v>811</v>
      </c>
      <c r="B9" s="9">
        <v>0</v>
      </c>
      <c r="C9" s="10">
        <v>752591.38592000003</v>
      </c>
      <c r="D9" s="332">
        <f>C9</f>
        <v>752591.38592000003</v>
      </c>
      <c r="E9" s="333">
        <f>D9/C9</f>
        <v>1</v>
      </c>
    </row>
    <row r="10" spans="1:5" ht="12.75" customHeight="1" x14ac:dyDescent="0.2">
      <c r="A10" s="537" t="s">
        <v>823</v>
      </c>
      <c r="B10" s="334">
        <v>0</v>
      </c>
      <c r="C10" s="335">
        <v>0</v>
      </c>
      <c r="D10" s="336">
        <v>0</v>
      </c>
      <c r="E10" s="541" t="s">
        <v>37</v>
      </c>
    </row>
    <row r="11" spans="1:5" ht="12.75" customHeight="1" x14ac:dyDescent="0.2">
      <c r="A11" s="537" t="s">
        <v>36</v>
      </c>
      <c r="B11" s="9">
        <v>0</v>
      </c>
      <c r="C11" s="10">
        <v>0</v>
      </c>
      <c r="D11" s="332">
        <v>26157.42942</v>
      </c>
      <c r="E11" s="541" t="s">
        <v>37</v>
      </c>
    </row>
    <row r="12" spans="1:5" ht="12.75" customHeight="1" thickBot="1" x14ac:dyDescent="0.25">
      <c r="A12" s="846" t="s">
        <v>824</v>
      </c>
      <c r="B12" s="850">
        <v>0</v>
      </c>
      <c r="C12" s="851">
        <v>5063.3687900000004</v>
      </c>
      <c r="D12" s="851">
        <v>5063.3687900000004</v>
      </c>
      <c r="E12" s="333">
        <f>D12/C12</f>
        <v>1</v>
      </c>
    </row>
    <row r="13" spans="1:5" ht="12.75" customHeight="1" thickBot="1" x14ac:dyDescent="0.25">
      <c r="A13" s="542" t="s">
        <v>833</v>
      </c>
      <c r="B13" s="337">
        <f>SUM(B9:B12)</f>
        <v>0</v>
      </c>
      <c r="C13" s="338">
        <f>SUM(C9:C12)</f>
        <v>757654.75471000001</v>
      </c>
      <c r="D13" s="339">
        <f>SUM(D9:D12)</f>
        <v>783812.18412999995</v>
      </c>
      <c r="E13" s="340">
        <f>D13/C13</f>
        <v>1.034524206780715</v>
      </c>
    </row>
    <row r="14" spans="1:5" x14ac:dyDescent="0.2">
      <c r="A14" s="543"/>
      <c r="B14" s="544"/>
      <c r="C14" s="544"/>
      <c r="D14" s="852"/>
      <c r="E14" s="545"/>
    </row>
    <row r="15" spans="1:5" x14ac:dyDescent="0.2">
      <c r="A15" s="543"/>
      <c r="B15" s="544"/>
      <c r="C15" s="544"/>
      <c r="D15" s="544"/>
      <c r="E15" s="545"/>
    </row>
    <row r="16" spans="1:5" ht="15.75" x14ac:dyDescent="0.2">
      <c r="A16" s="1306" t="s">
        <v>822</v>
      </c>
      <c r="B16" s="1306"/>
      <c r="C16" s="1306"/>
      <c r="D16" s="1306"/>
      <c r="E16" s="1306"/>
    </row>
    <row r="17" spans="1:5" ht="12.75" customHeight="1" x14ac:dyDescent="0.2">
      <c r="A17" s="530"/>
      <c r="B17" s="530"/>
      <c r="C17" s="530"/>
      <c r="D17" s="530"/>
      <c r="E17" s="530"/>
    </row>
    <row r="18" spans="1:5" ht="12.75" customHeight="1" thickBot="1" x14ac:dyDescent="0.25">
      <c r="A18" s="530"/>
      <c r="B18" s="530"/>
      <c r="C18" s="530"/>
      <c r="D18" s="530"/>
      <c r="E18" s="526" t="s">
        <v>32</v>
      </c>
    </row>
    <row r="19" spans="1:5" ht="12.75" customHeight="1" thickBot="1" x14ac:dyDescent="0.25">
      <c r="A19" s="13" t="s">
        <v>33</v>
      </c>
      <c r="B19" s="532" t="s">
        <v>790</v>
      </c>
      <c r="C19" s="441" t="s">
        <v>791</v>
      </c>
      <c r="D19" s="441" t="s">
        <v>34</v>
      </c>
      <c r="E19" s="533" t="s">
        <v>35</v>
      </c>
    </row>
    <row r="20" spans="1:5" ht="12.75" customHeight="1" x14ac:dyDescent="0.2">
      <c r="A20" s="537" t="s">
        <v>757</v>
      </c>
      <c r="B20" s="9">
        <v>0</v>
      </c>
      <c r="C20" s="10">
        <v>44127.479010000003</v>
      </c>
      <c r="D20" s="332">
        <v>0</v>
      </c>
      <c r="E20" s="333">
        <f>D20/C20</f>
        <v>0</v>
      </c>
    </row>
    <row r="21" spans="1:5" ht="12.75" customHeight="1" x14ac:dyDescent="0.2">
      <c r="A21" s="537" t="s">
        <v>812</v>
      </c>
      <c r="B21" s="9">
        <v>0</v>
      </c>
      <c r="C21" s="10">
        <v>13917.22803</v>
      </c>
      <c r="D21" s="332">
        <v>0</v>
      </c>
      <c r="E21" s="333">
        <f t="shared" ref="E21:E27" si="0">D21/C21</f>
        <v>0</v>
      </c>
    </row>
    <row r="22" spans="1:5" ht="12.75" customHeight="1" x14ac:dyDescent="0.2">
      <c r="A22" s="537" t="s">
        <v>813</v>
      </c>
      <c r="B22" s="9">
        <v>0</v>
      </c>
      <c r="C22" s="10">
        <v>77.467399999999998</v>
      </c>
      <c r="D22" s="332">
        <v>0</v>
      </c>
      <c r="E22" s="333">
        <f t="shared" si="0"/>
        <v>0</v>
      </c>
    </row>
    <row r="23" spans="1:5" ht="12.75" customHeight="1" x14ac:dyDescent="0.2">
      <c r="A23" s="537" t="s">
        <v>814</v>
      </c>
      <c r="B23" s="9">
        <v>0</v>
      </c>
      <c r="C23" s="10">
        <v>16532.599999999999</v>
      </c>
      <c r="D23" s="332">
        <v>2629.6</v>
      </c>
      <c r="E23" s="333">
        <f t="shared" si="0"/>
        <v>0.1590554419752489</v>
      </c>
    </row>
    <row r="24" spans="1:5" ht="12.75" customHeight="1" x14ac:dyDescent="0.2">
      <c r="A24" s="537" t="s">
        <v>815</v>
      </c>
      <c r="B24" s="9">
        <v>0</v>
      </c>
      <c r="C24" s="10">
        <v>1177.4000000000001</v>
      </c>
      <c r="D24" s="332">
        <v>167.4</v>
      </c>
      <c r="E24" s="333">
        <f t="shared" si="0"/>
        <v>0.14217767963308986</v>
      </c>
    </row>
    <row r="25" spans="1:5" ht="12.75" customHeight="1" x14ac:dyDescent="0.2">
      <c r="A25" s="537" t="s">
        <v>816</v>
      </c>
      <c r="B25" s="9">
        <v>0</v>
      </c>
      <c r="C25" s="10">
        <v>414.3</v>
      </c>
      <c r="D25" s="332">
        <v>14.3</v>
      </c>
      <c r="E25" s="333">
        <f t="shared" si="0"/>
        <v>3.4516051170649285E-2</v>
      </c>
    </row>
    <row r="26" spans="1:5" ht="12.75" customHeight="1" x14ac:dyDescent="0.2">
      <c r="A26" s="537" t="s">
        <v>817</v>
      </c>
      <c r="B26" s="9">
        <v>0</v>
      </c>
      <c r="C26" s="10">
        <v>1692.4</v>
      </c>
      <c r="D26" s="332">
        <v>275.39999999999998</v>
      </c>
      <c r="E26" s="333">
        <f t="shared" si="0"/>
        <v>0.1627274875915859</v>
      </c>
    </row>
    <row r="27" spans="1:5" ht="12.75" customHeight="1" x14ac:dyDescent="0.2">
      <c r="A27" s="537" t="s">
        <v>818</v>
      </c>
      <c r="B27" s="9">
        <v>0</v>
      </c>
      <c r="C27" s="10">
        <v>42372.916749999997</v>
      </c>
      <c r="D27" s="332">
        <v>29911</v>
      </c>
      <c r="E27" s="333">
        <f t="shared" si="0"/>
        <v>0.70589901036255664</v>
      </c>
    </row>
    <row r="28" spans="1:5" ht="12.75" customHeight="1" x14ac:dyDescent="0.2">
      <c r="A28" s="537" t="s">
        <v>756</v>
      </c>
      <c r="B28" s="9">
        <v>0</v>
      </c>
      <c r="C28" s="10">
        <v>398866.15538000001</v>
      </c>
      <c r="D28" s="332">
        <v>0</v>
      </c>
      <c r="E28" s="8">
        <f>D28/C28</f>
        <v>0</v>
      </c>
    </row>
    <row r="29" spans="1:5" ht="12.75" customHeight="1" x14ac:dyDescent="0.2">
      <c r="A29" s="537" t="s">
        <v>819</v>
      </c>
      <c r="B29" s="9">
        <v>0</v>
      </c>
      <c r="C29" s="10">
        <v>107650.10596</v>
      </c>
      <c r="D29" s="332">
        <v>27589.521580000001</v>
      </c>
      <c r="E29" s="8">
        <f>D29/C29</f>
        <v>0.2562888474095098</v>
      </c>
    </row>
    <row r="30" spans="1:5" ht="12.75" customHeight="1" x14ac:dyDescent="0.2">
      <c r="A30" s="537" t="s">
        <v>820</v>
      </c>
      <c r="B30" s="9">
        <v>0</v>
      </c>
      <c r="C30" s="10">
        <v>1065.40825</v>
      </c>
      <c r="D30" s="332">
        <v>958.86699999999996</v>
      </c>
      <c r="E30" s="8">
        <f t="shared" ref="E30:E31" si="1">D30/C30</f>
        <v>0.89999960109188193</v>
      </c>
    </row>
    <row r="31" spans="1:5" ht="12.75" customHeight="1" x14ac:dyDescent="0.2">
      <c r="A31" s="537" t="s">
        <v>821</v>
      </c>
      <c r="B31" s="9">
        <v>0</v>
      </c>
      <c r="C31" s="10">
        <v>2347.4</v>
      </c>
      <c r="D31" s="332">
        <v>653.4</v>
      </c>
      <c r="E31" s="8">
        <f t="shared" si="1"/>
        <v>0.27835051546391748</v>
      </c>
    </row>
    <row r="32" spans="1:5" ht="24" customHeight="1" thickBot="1" x14ac:dyDescent="0.25">
      <c r="A32" s="547" t="s">
        <v>700</v>
      </c>
      <c r="B32" s="9">
        <v>0</v>
      </c>
      <c r="C32" s="10">
        <v>127413.89393000001</v>
      </c>
      <c r="D32" s="332">
        <v>0</v>
      </c>
      <c r="E32" s="8">
        <f t="shared" ref="E32" si="2">D32/C32</f>
        <v>0</v>
      </c>
    </row>
    <row r="33" spans="1:5" ht="12.75" customHeight="1" thickBot="1" x14ac:dyDescent="0.25">
      <c r="A33" s="542" t="s">
        <v>831</v>
      </c>
      <c r="B33" s="337">
        <f>SUM(B20:B28)</f>
        <v>0</v>
      </c>
      <c r="C33" s="338">
        <f>SUM(C20:C32)</f>
        <v>757654.75471000001</v>
      </c>
      <c r="D33" s="339">
        <f>SUM(D20:D32)</f>
        <v>62199.488579999997</v>
      </c>
      <c r="E33" s="340">
        <f>D33/C33</f>
        <v>8.2094764394117045E-2</v>
      </c>
    </row>
    <row r="34" spans="1:5" x14ac:dyDescent="0.2">
      <c r="A34" s="549"/>
      <c r="B34" s="550"/>
      <c r="C34" s="550"/>
      <c r="D34" s="550"/>
      <c r="E34" s="551"/>
    </row>
    <row r="35" spans="1:5" x14ac:dyDescent="0.2">
      <c r="A35" s="549"/>
      <c r="B35" s="550"/>
      <c r="C35" s="550"/>
      <c r="D35" s="550"/>
      <c r="E35" s="551"/>
    </row>
    <row r="36" spans="1:5" ht="15.75" x14ac:dyDescent="0.2">
      <c r="A36" s="1306" t="s">
        <v>829</v>
      </c>
      <c r="B36" s="1306"/>
      <c r="C36" s="1306"/>
      <c r="D36" s="1306"/>
      <c r="E36" s="1306"/>
    </row>
    <row r="37" spans="1:5" ht="12.75" customHeight="1" x14ac:dyDescent="0.2">
      <c r="A37" s="549"/>
      <c r="B37" s="550"/>
      <c r="C37" s="550"/>
      <c r="D37" s="550"/>
      <c r="E37" s="551"/>
    </row>
    <row r="38" spans="1:5" ht="12.75" customHeight="1" thickBot="1" x14ac:dyDescent="0.25">
      <c r="B38" s="552"/>
      <c r="C38" s="552"/>
      <c r="D38" s="552"/>
      <c r="E38" s="526" t="s">
        <v>32</v>
      </c>
    </row>
    <row r="39" spans="1:5" ht="37.5" customHeight="1" thickBot="1" x14ac:dyDescent="0.25">
      <c r="A39" s="564" t="s">
        <v>38</v>
      </c>
      <c r="B39" s="14" t="s">
        <v>827</v>
      </c>
      <c r="C39" s="15" t="s">
        <v>828</v>
      </c>
      <c r="D39" s="16" t="s">
        <v>826</v>
      </c>
      <c r="E39" s="17" t="s">
        <v>39</v>
      </c>
    </row>
    <row r="40" spans="1:5" ht="15" customHeight="1" thickBot="1" x14ac:dyDescent="0.25">
      <c r="A40" s="565" t="s">
        <v>832</v>
      </c>
      <c r="B40" s="566">
        <f>D13</f>
        <v>783812.18412999995</v>
      </c>
      <c r="C40" s="567">
        <f>D33</f>
        <v>62199.488579999997</v>
      </c>
      <c r="D40" s="567">
        <f>+D13-D33</f>
        <v>721612.69554999995</v>
      </c>
      <c r="E40" s="568" t="s">
        <v>198</v>
      </c>
    </row>
    <row r="41" spans="1:5" x14ac:dyDescent="0.2">
      <c r="E41" s="529"/>
    </row>
    <row r="42" spans="1:5" ht="29.25" customHeight="1" x14ac:dyDescent="0.2">
      <c r="A42" s="1303" t="s">
        <v>825</v>
      </c>
      <c r="B42" s="1334"/>
      <c r="C42" s="1334"/>
      <c r="D42" s="1334"/>
      <c r="E42" s="1334"/>
    </row>
    <row r="43" spans="1:5" ht="15" customHeight="1" x14ac:dyDescent="0.2">
      <c r="A43" s="57"/>
      <c r="B43" s="57"/>
      <c r="C43" s="57"/>
      <c r="D43" s="57"/>
      <c r="E43" s="57"/>
    </row>
    <row r="44" spans="1:5" ht="12.75" customHeight="1" x14ac:dyDescent="0.2">
      <c r="A44" s="853"/>
      <c r="B44" s="853"/>
      <c r="C44" s="853"/>
      <c r="D44" s="853"/>
      <c r="E44" s="853"/>
    </row>
  </sheetData>
  <mergeCells count="6">
    <mergeCell ref="A42:E42"/>
    <mergeCell ref="D1:E1"/>
    <mergeCell ref="A3:E3"/>
    <mergeCell ref="A5:E5"/>
    <mergeCell ref="A16:E16"/>
    <mergeCell ref="A36:E36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FDC5-945D-4FEE-87C0-0FA35C29CB41}">
  <sheetPr>
    <tabColor theme="3" tint="0.39997558519241921"/>
  </sheetPr>
  <dimension ref="A1:I99"/>
  <sheetViews>
    <sheetView topLeftCell="A30" zoomScaleNormal="100" workbookViewId="0">
      <selection activeCell="A2" sqref="A2:H2"/>
    </sheetView>
  </sheetViews>
  <sheetFormatPr defaultRowHeight="12.75" x14ac:dyDescent="0.2"/>
  <cols>
    <col min="1" max="1" width="4.28515625" style="780" customWidth="1"/>
    <col min="2" max="2" width="9.140625" style="780"/>
    <col min="3" max="3" width="34.5703125" style="780" customWidth="1"/>
    <col min="4" max="4" width="6.5703125" style="780" bestFit="1" customWidth="1"/>
    <col min="5" max="5" width="4.7109375" style="780" bestFit="1" customWidth="1"/>
    <col min="6" max="6" width="17.42578125" style="781" customWidth="1"/>
    <col min="7" max="7" width="17.28515625" style="780" customWidth="1"/>
    <col min="8" max="8" width="13.5703125" style="780" customWidth="1"/>
    <col min="9" max="9" width="11.28515625" style="782" bestFit="1" customWidth="1"/>
    <col min="10" max="10" width="16.28515625" style="780" customWidth="1"/>
    <col min="11" max="16384" width="9.140625" style="780"/>
  </cols>
  <sheetData>
    <row r="1" spans="1:8" s="782" customFormat="1" x14ac:dyDescent="0.2">
      <c r="A1" s="717"/>
      <c r="B1" s="717"/>
      <c r="C1" s="717"/>
      <c r="D1" s="717"/>
      <c r="E1" s="717"/>
      <c r="F1" s="718"/>
      <c r="G1" s="1338" t="s">
        <v>781</v>
      </c>
      <c r="H1" s="1338"/>
    </row>
    <row r="2" spans="1:8" s="782" customFormat="1" ht="27" customHeight="1" x14ac:dyDescent="0.2">
      <c r="A2" s="1336" t="s">
        <v>809</v>
      </c>
      <c r="B2" s="1336"/>
      <c r="C2" s="1336"/>
      <c r="D2" s="1336"/>
      <c r="E2" s="1336"/>
      <c r="F2" s="1336"/>
      <c r="G2" s="1336"/>
      <c r="H2" s="1336"/>
    </row>
    <row r="3" spans="1:8" s="782" customFormat="1" ht="10.5" customHeight="1" thickBot="1" x14ac:dyDescent="0.25">
      <c r="A3" s="1337"/>
      <c r="B3" s="1337"/>
      <c r="C3" s="1337"/>
      <c r="D3" s="1337"/>
      <c r="E3" s="1337"/>
      <c r="F3" s="1337"/>
      <c r="G3" s="1337"/>
      <c r="H3" s="1337"/>
    </row>
    <row r="4" spans="1:8" ht="19.5" customHeight="1" thickBot="1" x14ac:dyDescent="0.25">
      <c r="A4" s="783" t="s">
        <v>497</v>
      </c>
      <c r="B4" s="1348" t="s">
        <v>84</v>
      </c>
      <c r="C4" s="1349"/>
      <c r="D4" s="785" t="s">
        <v>66</v>
      </c>
      <c r="E4" s="784" t="s">
        <v>520</v>
      </c>
      <c r="F4" s="785" t="s">
        <v>498</v>
      </c>
      <c r="G4" s="785" t="s">
        <v>499</v>
      </c>
      <c r="H4" s="787" t="s">
        <v>500</v>
      </c>
    </row>
    <row r="5" spans="1:8" s="793" customFormat="1" ht="20.100000000000001" customHeight="1" thickTop="1" x14ac:dyDescent="0.2">
      <c r="A5" s="788">
        <v>1</v>
      </c>
      <c r="B5" s="1352" t="s">
        <v>74</v>
      </c>
      <c r="C5" s="1353"/>
      <c r="D5" s="789" t="s">
        <v>86</v>
      </c>
      <c r="E5" s="790" t="s">
        <v>75</v>
      </c>
      <c r="F5" s="791">
        <v>222606781.46000001</v>
      </c>
      <c r="G5" s="791">
        <f>F5</f>
        <v>222606781.46000001</v>
      </c>
      <c r="H5" s="792">
        <f>F5-G5</f>
        <v>0</v>
      </c>
    </row>
    <row r="6" spans="1:8" s="793" customFormat="1" ht="20.100000000000001" customHeight="1" x14ac:dyDescent="0.2">
      <c r="A6" s="794">
        <v>2</v>
      </c>
      <c r="B6" s="1339" t="s">
        <v>87</v>
      </c>
      <c r="C6" s="1340"/>
      <c r="D6" s="789" t="s">
        <v>88</v>
      </c>
      <c r="E6" s="790" t="s">
        <v>75</v>
      </c>
      <c r="F6" s="791">
        <v>80000</v>
      </c>
      <c r="G6" s="791">
        <f t="shared" ref="G6:G73" si="0">F6</f>
        <v>80000</v>
      </c>
      <c r="H6" s="792">
        <f t="shared" ref="H6:H93" si="1">F6-G6</f>
        <v>0</v>
      </c>
    </row>
    <row r="7" spans="1:8" s="793" customFormat="1" ht="20.100000000000001" customHeight="1" x14ac:dyDescent="0.2">
      <c r="A7" s="788">
        <v>3</v>
      </c>
      <c r="B7" s="1339" t="s">
        <v>207</v>
      </c>
      <c r="C7" s="1340"/>
      <c r="D7" s="795" t="s">
        <v>89</v>
      </c>
      <c r="E7" s="790" t="s">
        <v>75</v>
      </c>
      <c r="F7" s="791">
        <v>883609.48</v>
      </c>
      <c r="G7" s="791">
        <f t="shared" si="0"/>
        <v>883609.48</v>
      </c>
      <c r="H7" s="792">
        <f t="shared" si="1"/>
        <v>0</v>
      </c>
    </row>
    <row r="8" spans="1:8" s="793" customFormat="1" ht="20.100000000000001" customHeight="1" x14ac:dyDescent="0.2">
      <c r="A8" s="794">
        <v>4</v>
      </c>
      <c r="B8" s="1339" t="s">
        <v>90</v>
      </c>
      <c r="C8" s="1340"/>
      <c r="D8" s="795" t="s">
        <v>98</v>
      </c>
      <c r="E8" s="790" t="s">
        <v>75</v>
      </c>
      <c r="F8" s="791">
        <v>98006586.840000004</v>
      </c>
      <c r="G8" s="791">
        <f t="shared" si="0"/>
        <v>98006586.840000004</v>
      </c>
      <c r="H8" s="792">
        <f t="shared" si="1"/>
        <v>0</v>
      </c>
    </row>
    <row r="9" spans="1:8" s="793" customFormat="1" ht="20.100000000000001" customHeight="1" x14ac:dyDescent="0.2">
      <c r="A9" s="788">
        <v>5</v>
      </c>
      <c r="B9" s="1339" t="s">
        <v>79</v>
      </c>
      <c r="C9" s="1340"/>
      <c r="D9" s="795" t="s">
        <v>99</v>
      </c>
      <c r="E9" s="790" t="s">
        <v>75</v>
      </c>
      <c r="F9" s="791">
        <v>1267843808.8299999</v>
      </c>
      <c r="G9" s="791">
        <f t="shared" si="0"/>
        <v>1267843808.8299999</v>
      </c>
      <c r="H9" s="792">
        <f t="shared" si="1"/>
        <v>0</v>
      </c>
    </row>
    <row r="10" spans="1:8" s="793" customFormat="1" ht="30" customHeight="1" x14ac:dyDescent="0.2">
      <c r="A10" s="794">
        <v>6</v>
      </c>
      <c r="B10" s="1339" t="s">
        <v>289</v>
      </c>
      <c r="C10" s="1340"/>
      <c r="D10" s="795" t="s">
        <v>100</v>
      </c>
      <c r="E10" s="790" t="s">
        <v>75</v>
      </c>
      <c r="F10" s="791">
        <v>231530440.53999999</v>
      </c>
      <c r="G10" s="791">
        <f t="shared" si="0"/>
        <v>231530440.53999999</v>
      </c>
      <c r="H10" s="792">
        <f t="shared" si="1"/>
        <v>0</v>
      </c>
    </row>
    <row r="11" spans="1:8" s="793" customFormat="1" ht="20.100000000000001" customHeight="1" x14ac:dyDescent="0.2">
      <c r="A11" s="788">
        <v>7</v>
      </c>
      <c r="B11" s="1339" t="s">
        <v>101</v>
      </c>
      <c r="C11" s="1340"/>
      <c r="D11" s="796" t="s">
        <v>102</v>
      </c>
      <c r="E11" s="790" t="s">
        <v>75</v>
      </c>
      <c r="F11" s="791">
        <v>76522466.769999996</v>
      </c>
      <c r="G11" s="791">
        <v>76606929.909999996</v>
      </c>
      <c r="H11" s="792">
        <f t="shared" si="1"/>
        <v>-84463.140000000596</v>
      </c>
    </row>
    <row r="12" spans="1:8" s="793" customFormat="1" ht="20.100000000000001" customHeight="1" x14ac:dyDescent="0.2">
      <c r="A12" s="794">
        <v>8</v>
      </c>
      <c r="B12" s="1339" t="s">
        <v>526</v>
      </c>
      <c r="C12" s="1340"/>
      <c r="D12" s="796" t="s">
        <v>302</v>
      </c>
      <c r="E12" s="790" t="s">
        <v>75</v>
      </c>
      <c r="F12" s="791">
        <v>1298875</v>
      </c>
      <c r="G12" s="791">
        <f t="shared" si="0"/>
        <v>1298875</v>
      </c>
      <c r="H12" s="792">
        <f t="shared" si="1"/>
        <v>0</v>
      </c>
    </row>
    <row r="13" spans="1:8" s="793" customFormat="1" ht="20.100000000000001" customHeight="1" x14ac:dyDescent="0.2">
      <c r="A13" s="788">
        <v>9</v>
      </c>
      <c r="B13" s="1339" t="s">
        <v>45</v>
      </c>
      <c r="C13" s="1340"/>
      <c r="D13" s="795" t="s">
        <v>103</v>
      </c>
      <c r="E13" s="790" t="s">
        <v>75</v>
      </c>
      <c r="F13" s="791">
        <v>30880393</v>
      </c>
      <c r="G13" s="791">
        <f t="shared" si="0"/>
        <v>30880393</v>
      </c>
      <c r="H13" s="792">
        <f t="shared" si="1"/>
        <v>0</v>
      </c>
    </row>
    <row r="14" spans="1:8" s="793" customFormat="1" ht="20.100000000000001" customHeight="1" x14ac:dyDescent="0.2">
      <c r="A14" s="794">
        <v>10</v>
      </c>
      <c r="B14" s="1339" t="s">
        <v>208</v>
      </c>
      <c r="C14" s="1340"/>
      <c r="D14" s="797" t="s">
        <v>104</v>
      </c>
      <c r="E14" s="790" t="s">
        <v>75</v>
      </c>
      <c r="F14" s="791">
        <v>20896430</v>
      </c>
      <c r="G14" s="791">
        <f t="shared" si="0"/>
        <v>20896430</v>
      </c>
      <c r="H14" s="792">
        <f t="shared" si="1"/>
        <v>0</v>
      </c>
    </row>
    <row r="15" spans="1:8" s="793" customFormat="1" ht="20.100000000000001" customHeight="1" x14ac:dyDescent="0.2">
      <c r="A15" s="788">
        <v>11</v>
      </c>
      <c r="B15" s="1341" t="s">
        <v>209</v>
      </c>
      <c r="C15" s="1342"/>
      <c r="D15" s="789" t="s">
        <v>105</v>
      </c>
      <c r="E15" s="790" t="s">
        <v>78</v>
      </c>
      <c r="F15" s="791">
        <v>42350</v>
      </c>
      <c r="G15" s="791">
        <f t="shared" si="0"/>
        <v>42350</v>
      </c>
      <c r="H15" s="792">
        <f t="shared" si="1"/>
        <v>0</v>
      </c>
    </row>
    <row r="16" spans="1:8" s="793" customFormat="1" ht="20.100000000000001" customHeight="1" x14ac:dyDescent="0.2">
      <c r="A16" s="794">
        <v>12</v>
      </c>
      <c r="B16" s="1341" t="s">
        <v>210</v>
      </c>
      <c r="C16" s="1342"/>
      <c r="D16" s="795" t="s">
        <v>106</v>
      </c>
      <c r="E16" s="798" t="s">
        <v>78</v>
      </c>
      <c r="F16" s="791">
        <v>3323749654.75</v>
      </c>
      <c r="G16" s="791">
        <f t="shared" si="0"/>
        <v>3323749654.75</v>
      </c>
      <c r="H16" s="792">
        <f t="shared" si="1"/>
        <v>0</v>
      </c>
    </row>
    <row r="17" spans="1:8" s="793" customFormat="1" ht="20.100000000000001" customHeight="1" x14ac:dyDescent="0.2">
      <c r="A17" s="788">
        <v>13</v>
      </c>
      <c r="B17" s="1339" t="s">
        <v>544</v>
      </c>
      <c r="C17" s="1340"/>
      <c r="D17" s="796" t="s">
        <v>545</v>
      </c>
      <c r="E17" s="790" t="s">
        <v>78</v>
      </c>
      <c r="F17" s="791">
        <v>1693155052.9400001</v>
      </c>
      <c r="G17" s="791">
        <f t="shared" si="0"/>
        <v>1693155052.9400001</v>
      </c>
      <c r="H17" s="792">
        <f t="shared" si="1"/>
        <v>0</v>
      </c>
    </row>
    <row r="18" spans="1:8" s="793" customFormat="1" ht="20.100000000000001" customHeight="1" x14ac:dyDescent="0.2">
      <c r="A18" s="794">
        <v>14</v>
      </c>
      <c r="B18" s="1341" t="s">
        <v>501</v>
      </c>
      <c r="C18" s="1342"/>
      <c r="D18" s="796" t="s">
        <v>502</v>
      </c>
      <c r="E18" s="790" t="s">
        <v>78</v>
      </c>
      <c r="F18" s="791">
        <v>31960962</v>
      </c>
      <c r="G18" s="791">
        <f t="shared" si="0"/>
        <v>31960962</v>
      </c>
      <c r="H18" s="792">
        <f t="shared" si="1"/>
        <v>0</v>
      </c>
    </row>
    <row r="19" spans="1:8" s="793" customFormat="1" ht="20.100000000000001" customHeight="1" x14ac:dyDescent="0.2">
      <c r="A19" s="788">
        <v>15</v>
      </c>
      <c r="B19" s="1341" t="s">
        <v>211</v>
      </c>
      <c r="C19" s="1342"/>
      <c r="D19" s="796" t="s">
        <v>107</v>
      </c>
      <c r="E19" s="790" t="s">
        <v>73</v>
      </c>
      <c r="F19" s="791">
        <v>2961349843.73</v>
      </c>
      <c r="G19" s="791">
        <f t="shared" si="0"/>
        <v>2961349843.73</v>
      </c>
      <c r="H19" s="792">
        <f t="shared" si="1"/>
        <v>0</v>
      </c>
    </row>
    <row r="20" spans="1:8" s="793" customFormat="1" ht="20.100000000000001" customHeight="1" x14ac:dyDescent="0.2">
      <c r="A20" s="794">
        <v>16</v>
      </c>
      <c r="B20" s="1341" t="s">
        <v>503</v>
      </c>
      <c r="C20" s="1342"/>
      <c r="D20" s="796" t="s">
        <v>504</v>
      </c>
      <c r="E20" s="798" t="s">
        <v>78</v>
      </c>
      <c r="F20" s="791">
        <v>208897639.30000001</v>
      </c>
      <c r="G20" s="791">
        <f t="shared" si="0"/>
        <v>208897639.30000001</v>
      </c>
      <c r="H20" s="792">
        <f t="shared" si="1"/>
        <v>0</v>
      </c>
    </row>
    <row r="21" spans="1:8" s="793" customFormat="1" ht="20.100000000000001" customHeight="1" x14ac:dyDescent="0.2">
      <c r="A21" s="788">
        <v>17</v>
      </c>
      <c r="B21" s="1341" t="s">
        <v>52</v>
      </c>
      <c r="C21" s="1342"/>
      <c r="D21" s="796" t="s">
        <v>53</v>
      </c>
      <c r="E21" s="798" t="s">
        <v>78</v>
      </c>
      <c r="F21" s="791">
        <v>77894527.650000006</v>
      </c>
      <c r="G21" s="791">
        <f t="shared" si="0"/>
        <v>77894527.650000006</v>
      </c>
      <c r="H21" s="792">
        <f t="shared" si="1"/>
        <v>0</v>
      </c>
    </row>
    <row r="22" spans="1:8" s="793" customFormat="1" ht="20.100000000000001" customHeight="1" x14ac:dyDescent="0.2">
      <c r="A22" s="794">
        <v>18</v>
      </c>
      <c r="B22" s="1341" t="s">
        <v>54</v>
      </c>
      <c r="C22" s="1342"/>
      <c r="D22" s="796" t="s">
        <v>55</v>
      </c>
      <c r="E22" s="798" t="s">
        <v>78</v>
      </c>
      <c r="F22" s="791">
        <v>64624</v>
      </c>
      <c r="G22" s="791">
        <f t="shared" si="0"/>
        <v>64624</v>
      </c>
      <c r="H22" s="792">
        <f t="shared" si="1"/>
        <v>0</v>
      </c>
    </row>
    <row r="23" spans="1:8" s="793" customFormat="1" ht="20.100000000000001" customHeight="1" x14ac:dyDescent="0.2">
      <c r="A23" s="788">
        <v>19</v>
      </c>
      <c r="B23" s="1341" t="s">
        <v>56</v>
      </c>
      <c r="C23" s="1342"/>
      <c r="D23" s="796" t="s">
        <v>57</v>
      </c>
      <c r="E23" s="798" t="s">
        <v>78</v>
      </c>
      <c r="F23" s="791">
        <v>883609.48</v>
      </c>
      <c r="G23" s="791">
        <f t="shared" si="0"/>
        <v>883609.48</v>
      </c>
      <c r="H23" s="792">
        <f t="shared" si="1"/>
        <v>0</v>
      </c>
    </row>
    <row r="24" spans="1:8" s="793" customFormat="1" ht="20.100000000000001" customHeight="1" x14ac:dyDescent="0.2">
      <c r="A24" s="794">
        <v>20</v>
      </c>
      <c r="B24" s="1341" t="s">
        <v>58</v>
      </c>
      <c r="C24" s="1342"/>
      <c r="D24" s="796" t="s">
        <v>59</v>
      </c>
      <c r="E24" s="798" t="s">
        <v>78</v>
      </c>
      <c r="F24" s="791">
        <v>42152557</v>
      </c>
      <c r="G24" s="791">
        <f t="shared" si="0"/>
        <v>42152557</v>
      </c>
      <c r="H24" s="792">
        <f t="shared" si="1"/>
        <v>0</v>
      </c>
    </row>
    <row r="25" spans="1:8" s="793" customFormat="1" ht="20.100000000000001" customHeight="1" x14ac:dyDescent="0.2">
      <c r="A25" s="788">
        <v>21</v>
      </c>
      <c r="B25" s="1335" t="s">
        <v>60</v>
      </c>
      <c r="C25" s="1335"/>
      <c r="D25" s="797" t="s">
        <v>61</v>
      </c>
      <c r="E25" s="799" t="s">
        <v>78</v>
      </c>
      <c r="F25" s="791">
        <v>297814933.64999998</v>
      </c>
      <c r="G25" s="791">
        <f t="shared" si="0"/>
        <v>297814933.64999998</v>
      </c>
      <c r="H25" s="792">
        <f t="shared" si="1"/>
        <v>0</v>
      </c>
    </row>
    <row r="26" spans="1:8" s="793" customFormat="1" ht="20.100000000000001" customHeight="1" x14ac:dyDescent="0.2">
      <c r="A26" s="794">
        <v>22</v>
      </c>
      <c r="B26" s="1335" t="s">
        <v>505</v>
      </c>
      <c r="C26" s="1335"/>
      <c r="D26" s="797" t="s">
        <v>62</v>
      </c>
      <c r="E26" s="799" t="s">
        <v>78</v>
      </c>
      <c r="F26" s="791">
        <v>136019227.08000001</v>
      </c>
      <c r="G26" s="791">
        <f t="shared" si="0"/>
        <v>136019227.08000001</v>
      </c>
      <c r="H26" s="792">
        <f t="shared" si="1"/>
        <v>0</v>
      </c>
    </row>
    <row r="27" spans="1:8" s="793" customFormat="1" ht="20.100000000000001" customHeight="1" x14ac:dyDescent="0.2">
      <c r="A27" s="788">
        <v>23</v>
      </c>
      <c r="B27" s="1341" t="s">
        <v>63</v>
      </c>
      <c r="C27" s="1342"/>
      <c r="D27" s="796" t="s">
        <v>64</v>
      </c>
      <c r="E27" s="798" t="s">
        <v>78</v>
      </c>
      <c r="F27" s="791">
        <v>76522466.769999996</v>
      </c>
      <c r="G27" s="791">
        <f t="shared" si="0"/>
        <v>76522466.769999996</v>
      </c>
      <c r="H27" s="792">
        <f t="shared" si="1"/>
        <v>0</v>
      </c>
    </row>
    <row r="28" spans="1:8" s="793" customFormat="1" ht="20.100000000000001" customHeight="1" x14ac:dyDescent="0.2">
      <c r="A28" s="794">
        <v>24</v>
      </c>
      <c r="B28" s="1339" t="s">
        <v>546</v>
      </c>
      <c r="C28" s="1340"/>
      <c r="D28" s="796" t="s">
        <v>547</v>
      </c>
      <c r="E28" s="790" t="s">
        <v>78</v>
      </c>
      <c r="F28" s="791">
        <v>40450</v>
      </c>
      <c r="G28" s="791">
        <f t="shared" si="0"/>
        <v>40450</v>
      </c>
      <c r="H28" s="792">
        <f t="shared" si="1"/>
        <v>0</v>
      </c>
    </row>
    <row r="29" spans="1:8" s="793" customFormat="1" ht="20.100000000000001" customHeight="1" x14ac:dyDescent="0.2">
      <c r="A29" s="788">
        <v>25</v>
      </c>
      <c r="B29" s="1339" t="s">
        <v>108</v>
      </c>
      <c r="C29" s="1340"/>
      <c r="D29" s="797" t="s">
        <v>109</v>
      </c>
      <c r="E29" s="790" t="s">
        <v>75</v>
      </c>
      <c r="F29" s="791">
        <v>2788382.84</v>
      </c>
      <c r="G29" s="791">
        <f t="shared" si="0"/>
        <v>2788382.84</v>
      </c>
      <c r="H29" s="792">
        <f t="shared" si="1"/>
        <v>0</v>
      </c>
    </row>
    <row r="30" spans="1:8" s="793" customFormat="1" ht="20.100000000000001" customHeight="1" x14ac:dyDescent="0.2">
      <c r="A30" s="794">
        <v>26</v>
      </c>
      <c r="B30" s="1335" t="s">
        <v>506</v>
      </c>
      <c r="C30" s="1335"/>
      <c r="D30" s="796" t="s">
        <v>300</v>
      </c>
      <c r="E30" s="798" t="s">
        <v>78</v>
      </c>
      <c r="F30" s="791">
        <v>363843.38</v>
      </c>
      <c r="G30" s="791">
        <f t="shared" si="0"/>
        <v>363843.38</v>
      </c>
      <c r="H30" s="792">
        <f>F30-G30</f>
        <v>0</v>
      </c>
    </row>
    <row r="31" spans="1:8" s="793" customFormat="1" ht="20.100000000000001" customHeight="1" x14ac:dyDescent="0.2">
      <c r="A31" s="788">
        <v>27</v>
      </c>
      <c r="B31" s="1341" t="s">
        <v>299</v>
      </c>
      <c r="C31" s="1342"/>
      <c r="D31" s="797" t="s">
        <v>65</v>
      </c>
      <c r="E31" s="799" t="s">
        <v>78</v>
      </c>
      <c r="F31" s="791">
        <v>148888.48000000001</v>
      </c>
      <c r="G31" s="791">
        <f t="shared" si="0"/>
        <v>148888.48000000001</v>
      </c>
      <c r="H31" s="792">
        <f>F31-G31</f>
        <v>0</v>
      </c>
    </row>
    <row r="32" spans="1:8" s="793" customFormat="1" ht="20.100000000000001" customHeight="1" x14ac:dyDescent="0.2">
      <c r="A32" s="794">
        <v>28</v>
      </c>
      <c r="B32" s="1341" t="s">
        <v>212</v>
      </c>
      <c r="C32" s="1342"/>
      <c r="D32" s="796" t="s">
        <v>110</v>
      </c>
      <c r="E32" s="798" t="s">
        <v>78</v>
      </c>
      <c r="F32" s="791">
        <v>5780446362.96</v>
      </c>
      <c r="G32" s="791">
        <f t="shared" si="0"/>
        <v>5780446362.96</v>
      </c>
      <c r="H32" s="792">
        <f t="shared" si="1"/>
        <v>0</v>
      </c>
    </row>
    <row r="33" spans="1:8" s="793" customFormat="1" ht="20.100000000000001" customHeight="1" x14ac:dyDescent="0.2">
      <c r="A33" s="788">
        <v>29</v>
      </c>
      <c r="B33" s="1341" t="s">
        <v>213</v>
      </c>
      <c r="C33" s="1342"/>
      <c r="D33" s="796" t="s">
        <v>111</v>
      </c>
      <c r="E33" s="798" t="s">
        <v>78</v>
      </c>
      <c r="F33" s="791">
        <v>942386626.46000004</v>
      </c>
      <c r="G33" s="791">
        <f t="shared" si="0"/>
        <v>942386626.46000004</v>
      </c>
      <c r="H33" s="792">
        <f t="shared" si="1"/>
        <v>0</v>
      </c>
    </row>
    <row r="34" spans="1:8" s="793" customFormat="1" ht="20.100000000000001" customHeight="1" x14ac:dyDescent="0.2">
      <c r="A34" s="794">
        <v>30</v>
      </c>
      <c r="B34" s="1341" t="s">
        <v>214</v>
      </c>
      <c r="C34" s="1342"/>
      <c r="D34" s="797" t="s">
        <v>112</v>
      </c>
      <c r="E34" s="798" t="s">
        <v>78</v>
      </c>
      <c r="F34" s="791">
        <v>2999722.4</v>
      </c>
      <c r="G34" s="791">
        <f t="shared" si="0"/>
        <v>2999722.4</v>
      </c>
      <c r="H34" s="792">
        <f t="shared" si="1"/>
        <v>0</v>
      </c>
    </row>
    <row r="35" spans="1:8" s="793" customFormat="1" ht="20.100000000000001" customHeight="1" x14ac:dyDescent="0.2">
      <c r="A35" s="794">
        <v>31</v>
      </c>
      <c r="B35" s="1339" t="s">
        <v>507</v>
      </c>
      <c r="C35" s="1340"/>
      <c r="D35" s="795" t="s">
        <v>508</v>
      </c>
      <c r="E35" s="798" t="s">
        <v>75</v>
      </c>
      <c r="F35" s="791">
        <v>218007.98</v>
      </c>
      <c r="G35" s="791">
        <f t="shared" si="0"/>
        <v>218007.98</v>
      </c>
      <c r="H35" s="792">
        <f>F35-G35</f>
        <v>0</v>
      </c>
    </row>
    <row r="36" spans="1:8" s="793" customFormat="1" ht="20.100000000000001" customHeight="1" x14ac:dyDescent="0.2">
      <c r="A36" s="794">
        <v>32</v>
      </c>
      <c r="B36" s="1341" t="s">
        <v>177</v>
      </c>
      <c r="C36" s="1342"/>
      <c r="D36" s="796" t="s">
        <v>178</v>
      </c>
      <c r="E36" s="798" t="s">
        <v>78</v>
      </c>
      <c r="F36" s="791">
        <v>0</v>
      </c>
      <c r="G36" s="791">
        <f t="shared" si="0"/>
        <v>0</v>
      </c>
      <c r="H36" s="792">
        <f t="shared" si="1"/>
        <v>0</v>
      </c>
    </row>
    <row r="37" spans="1:8" s="793" customFormat="1" ht="20.100000000000001" customHeight="1" x14ac:dyDescent="0.2">
      <c r="A37" s="788">
        <v>33</v>
      </c>
      <c r="B37" s="1339" t="s">
        <v>113</v>
      </c>
      <c r="C37" s="1340"/>
      <c r="D37" s="797" t="s">
        <v>114</v>
      </c>
      <c r="E37" s="790" t="s">
        <v>75</v>
      </c>
      <c r="F37" s="791">
        <v>0</v>
      </c>
      <c r="G37" s="791">
        <f t="shared" si="0"/>
        <v>0</v>
      </c>
      <c r="H37" s="792">
        <f t="shared" si="1"/>
        <v>0</v>
      </c>
    </row>
    <row r="38" spans="1:8" s="793" customFormat="1" ht="20.100000000000001" customHeight="1" x14ac:dyDescent="0.2">
      <c r="A38" s="794">
        <v>34</v>
      </c>
      <c r="B38" s="1335" t="s">
        <v>115</v>
      </c>
      <c r="C38" s="1335"/>
      <c r="D38" s="797" t="s">
        <v>116</v>
      </c>
      <c r="E38" s="799" t="s">
        <v>78</v>
      </c>
      <c r="F38" s="791">
        <v>16301423.42</v>
      </c>
      <c r="G38" s="791">
        <f t="shared" si="0"/>
        <v>16301423.42</v>
      </c>
      <c r="H38" s="792">
        <f t="shared" si="1"/>
        <v>0</v>
      </c>
    </row>
    <row r="39" spans="1:8" s="793" customFormat="1" ht="20.100000000000001" customHeight="1" x14ac:dyDescent="0.2">
      <c r="A39" s="788">
        <v>35</v>
      </c>
      <c r="B39" s="1335" t="s">
        <v>215</v>
      </c>
      <c r="C39" s="1335"/>
      <c r="D39" s="797" t="s">
        <v>117</v>
      </c>
      <c r="E39" s="799" t="s">
        <v>78</v>
      </c>
      <c r="F39" s="791">
        <v>4261462.46</v>
      </c>
      <c r="G39" s="791">
        <f t="shared" si="0"/>
        <v>4261462.46</v>
      </c>
      <c r="H39" s="792">
        <f t="shared" si="1"/>
        <v>0</v>
      </c>
    </row>
    <row r="40" spans="1:8" s="793" customFormat="1" ht="20.100000000000001" customHeight="1" x14ac:dyDescent="0.2">
      <c r="A40" s="794">
        <v>36</v>
      </c>
      <c r="B40" s="1335" t="s">
        <v>216</v>
      </c>
      <c r="C40" s="1335"/>
      <c r="D40" s="797" t="s">
        <v>118</v>
      </c>
      <c r="E40" s="799" t="s">
        <v>78</v>
      </c>
      <c r="F40" s="791">
        <v>3910115.87</v>
      </c>
      <c r="G40" s="791">
        <f t="shared" si="0"/>
        <v>3910115.87</v>
      </c>
      <c r="H40" s="792">
        <f t="shared" si="1"/>
        <v>0</v>
      </c>
    </row>
    <row r="41" spans="1:8" s="793" customFormat="1" ht="20.100000000000001" customHeight="1" x14ac:dyDescent="0.2">
      <c r="A41" s="788">
        <v>37</v>
      </c>
      <c r="B41" s="1339" t="s">
        <v>291</v>
      </c>
      <c r="C41" s="1340"/>
      <c r="D41" s="797" t="s">
        <v>217</v>
      </c>
      <c r="E41" s="798" t="s">
        <v>78</v>
      </c>
      <c r="F41" s="791">
        <v>0</v>
      </c>
      <c r="G41" s="791">
        <f t="shared" si="0"/>
        <v>0</v>
      </c>
      <c r="H41" s="792">
        <f t="shared" si="1"/>
        <v>0</v>
      </c>
    </row>
    <row r="42" spans="1:8" s="793" customFormat="1" ht="20.100000000000001" customHeight="1" x14ac:dyDescent="0.2">
      <c r="A42" s="794">
        <v>38</v>
      </c>
      <c r="B42" s="1341" t="s">
        <v>119</v>
      </c>
      <c r="C42" s="1342"/>
      <c r="D42" s="797" t="s">
        <v>120</v>
      </c>
      <c r="E42" s="798" t="s">
        <v>78</v>
      </c>
      <c r="F42" s="791">
        <v>265610521.80000001</v>
      </c>
      <c r="G42" s="791">
        <f t="shared" si="0"/>
        <v>265610521.80000001</v>
      </c>
      <c r="H42" s="792">
        <f t="shared" si="1"/>
        <v>0</v>
      </c>
    </row>
    <row r="43" spans="1:8" s="793" customFormat="1" ht="20.100000000000001" customHeight="1" x14ac:dyDescent="0.2">
      <c r="A43" s="788">
        <v>39</v>
      </c>
      <c r="B43" s="1341" t="s">
        <v>218</v>
      </c>
      <c r="C43" s="1342"/>
      <c r="D43" s="797" t="s">
        <v>121</v>
      </c>
      <c r="E43" s="798" t="s">
        <v>78</v>
      </c>
      <c r="F43" s="791">
        <v>31609050.699999999</v>
      </c>
      <c r="G43" s="791">
        <f t="shared" si="0"/>
        <v>31609050.699999999</v>
      </c>
      <c r="H43" s="792">
        <f t="shared" si="1"/>
        <v>0</v>
      </c>
    </row>
    <row r="44" spans="1:8" s="793" customFormat="1" ht="20.100000000000001" customHeight="1" x14ac:dyDescent="0.2">
      <c r="A44" s="794">
        <v>40</v>
      </c>
      <c r="B44" s="1341" t="s">
        <v>219</v>
      </c>
      <c r="C44" s="1342"/>
      <c r="D44" s="797" t="s">
        <v>122</v>
      </c>
      <c r="E44" s="798" t="s">
        <v>78</v>
      </c>
      <c r="F44" s="791">
        <v>18904114</v>
      </c>
      <c r="G44" s="791">
        <f t="shared" si="0"/>
        <v>18904114</v>
      </c>
      <c r="H44" s="792">
        <f t="shared" si="1"/>
        <v>0</v>
      </c>
    </row>
    <row r="45" spans="1:8" s="793" customFormat="1" ht="20.100000000000001" customHeight="1" x14ac:dyDescent="0.2">
      <c r="A45" s="794">
        <v>41</v>
      </c>
      <c r="B45" s="1341" t="s">
        <v>220</v>
      </c>
      <c r="C45" s="1342"/>
      <c r="D45" s="795" t="s">
        <v>123</v>
      </c>
      <c r="E45" s="798" t="s">
        <v>78</v>
      </c>
      <c r="F45" s="791">
        <v>8862</v>
      </c>
      <c r="G45" s="791">
        <f t="shared" si="0"/>
        <v>8862</v>
      </c>
      <c r="H45" s="792">
        <f t="shared" si="1"/>
        <v>0</v>
      </c>
    </row>
    <row r="46" spans="1:8" s="782" customFormat="1" x14ac:dyDescent="0.2">
      <c r="A46" s="717"/>
      <c r="B46" s="717"/>
      <c r="C46" s="717"/>
      <c r="D46" s="717"/>
      <c r="E46" s="717"/>
      <c r="F46" s="718"/>
      <c r="G46" s="1338" t="s">
        <v>782</v>
      </c>
      <c r="H46" s="1338"/>
    </row>
    <row r="47" spans="1:8" s="782" customFormat="1" ht="27" customHeight="1" x14ac:dyDescent="0.2">
      <c r="A47" s="1336" t="s">
        <v>809</v>
      </c>
      <c r="B47" s="1336"/>
      <c r="C47" s="1336"/>
      <c r="D47" s="1336"/>
      <c r="E47" s="1336"/>
      <c r="F47" s="1336"/>
      <c r="G47" s="1336"/>
      <c r="H47" s="1336"/>
    </row>
    <row r="48" spans="1:8" s="782" customFormat="1" ht="11.25" customHeight="1" thickBot="1" x14ac:dyDescent="0.25">
      <c r="A48" s="1337"/>
      <c r="B48" s="1337"/>
      <c r="C48" s="1337"/>
      <c r="D48" s="1337"/>
      <c r="E48" s="1337"/>
      <c r="F48" s="1337"/>
      <c r="G48" s="1337"/>
      <c r="H48" s="1337"/>
    </row>
    <row r="49" spans="1:8" ht="19.5" customHeight="1" thickBot="1" x14ac:dyDescent="0.25">
      <c r="A49" s="783" t="s">
        <v>497</v>
      </c>
      <c r="B49" s="1348" t="s">
        <v>84</v>
      </c>
      <c r="C49" s="1349"/>
      <c r="D49" s="785" t="s">
        <v>66</v>
      </c>
      <c r="E49" s="784" t="s">
        <v>520</v>
      </c>
      <c r="F49" s="786" t="s">
        <v>498</v>
      </c>
      <c r="G49" s="785" t="s">
        <v>499</v>
      </c>
      <c r="H49" s="787" t="s">
        <v>500</v>
      </c>
    </row>
    <row r="50" spans="1:8" s="793" customFormat="1" ht="20.100000000000001" customHeight="1" thickTop="1" x14ac:dyDescent="0.2">
      <c r="A50" s="788">
        <v>42</v>
      </c>
      <c r="B50" s="1350" t="s">
        <v>124</v>
      </c>
      <c r="C50" s="1351"/>
      <c r="D50" s="817" t="s">
        <v>170</v>
      </c>
      <c r="E50" s="790" t="s">
        <v>78</v>
      </c>
      <c r="F50" s="800">
        <v>0</v>
      </c>
      <c r="G50" s="800">
        <f t="shared" si="0"/>
        <v>0</v>
      </c>
      <c r="H50" s="818">
        <f t="shared" si="1"/>
        <v>0</v>
      </c>
    </row>
    <row r="51" spans="1:8" s="793" customFormat="1" ht="20.100000000000001" customHeight="1" x14ac:dyDescent="0.2">
      <c r="A51" s="788">
        <v>43</v>
      </c>
      <c r="B51" s="1341" t="s">
        <v>292</v>
      </c>
      <c r="C51" s="1342"/>
      <c r="D51" s="797" t="s">
        <v>171</v>
      </c>
      <c r="E51" s="798" t="s">
        <v>78</v>
      </c>
      <c r="F51" s="791">
        <v>7319756</v>
      </c>
      <c r="G51" s="791">
        <f t="shared" si="0"/>
        <v>7319756</v>
      </c>
      <c r="H51" s="792">
        <f t="shared" si="1"/>
        <v>0</v>
      </c>
    </row>
    <row r="52" spans="1:8" s="793" customFormat="1" ht="20.100000000000001" customHeight="1" x14ac:dyDescent="0.2">
      <c r="A52" s="794">
        <v>44</v>
      </c>
      <c r="B52" s="1341" t="s">
        <v>293</v>
      </c>
      <c r="C52" s="1342"/>
      <c r="D52" s="797" t="s">
        <v>294</v>
      </c>
      <c r="E52" s="798" t="s">
        <v>78</v>
      </c>
      <c r="F52" s="791">
        <v>3242409</v>
      </c>
      <c r="G52" s="791">
        <f t="shared" si="0"/>
        <v>3242409</v>
      </c>
      <c r="H52" s="792">
        <f t="shared" si="1"/>
        <v>0</v>
      </c>
    </row>
    <row r="53" spans="1:8" s="793" customFormat="1" ht="20.100000000000001" customHeight="1" x14ac:dyDescent="0.2">
      <c r="A53" s="788">
        <v>45</v>
      </c>
      <c r="B53" s="1339" t="s">
        <v>295</v>
      </c>
      <c r="C53" s="1340"/>
      <c r="D53" s="797" t="s">
        <v>179</v>
      </c>
      <c r="E53" s="798" t="s">
        <v>78</v>
      </c>
      <c r="F53" s="791">
        <v>0</v>
      </c>
      <c r="G53" s="791">
        <f t="shared" si="0"/>
        <v>0</v>
      </c>
      <c r="H53" s="792">
        <f t="shared" si="1"/>
        <v>0</v>
      </c>
    </row>
    <row r="54" spans="1:8" s="793" customFormat="1" ht="20.100000000000001" customHeight="1" x14ac:dyDescent="0.2">
      <c r="A54" s="794">
        <v>46</v>
      </c>
      <c r="B54" s="1335" t="s">
        <v>328</v>
      </c>
      <c r="C54" s="1335"/>
      <c r="D54" s="797" t="s">
        <v>172</v>
      </c>
      <c r="E54" s="799" t="s">
        <v>78</v>
      </c>
      <c r="F54" s="791">
        <v>2244790</v>
      </c>
      <c r="G54" s="791">
        <f t="shared" si="0"/>
        <v>2244790</v>
      </c>
      <c r="H54" s="792">
        <f t="shared" si="1"/>
        <v>0</v>
      </c>
    </row>
    <row r="55" spans="1:8" s="793" customFormat="1" ht="20.100000000000001" customHeight="1" x14ac:dyDescent="0.2">
      <c r="A55" s="788">
        <v>47</v>
      </c>
      <c r="B55" s="1339" t="s">
        <v>173</v>
      </c>
      <c r="C55" s="1340"/>
      <c r="D55" s="797" t="s">
        <v>174</v>
      </c>
      <c r="E55" s="798" t="s">
        <v>78</v>
      </c>
      <c r="F55" s="791">
        <v>596110.1</v>
      </c>
      <c r="G55" s="791">
        <f t="shared" si="0"/>
        <v>596110.1</v>
      </c>
      <c r="H55" s="792">
        <f t="shared" si="1"/>
        <v>0</v>
      </c>
    </row>
    <row r="56" spans="1:8" s="793" customFormat="1" ht="30" customHeight="1" x14ac:dyDescent="0.2">
      <c r="A56" s="794">
        <v>48</v>
      </c>
      <c r="B56" s="1339" t="s">
        <v>548</v>
      </c>
      <c r="C56" s="1340"/>
      <c r="D56" s="797" t="s">
        <v>221</v>
      </c>
      <c r="E56" s="798" t="s">
        <v>78</v>
      </c>
      <c r="F56" s="791">
        <v>118196</v>
      </c>
      <c r="G56" s="791">
        <f t="shared" si="0"/>
        <v>118196</v>
      </c>
      <c r="H56" s="792">
        <f t="shared" si="1"/>
        <v>0</v>
      </c>
    </row>
    <row r="57" spans="1:8" s="793" customFormat="1" ht="20.100000000000001" customHeight="1" x14ac:dyDescent="0.2">
      <c r="A57" s="788">
        <v>49</v>
      </c>
      <c r="B57" s="1341" t="s">
        <v>222</v>
      </c>
      <c r="C57" s="1342"/>
      <c r="D57" s="797" t="s">
        <v>163</v>
      </c>
      <c r="E57" s="798" t="s">
        <v>78</v>
      </c>
      <c r="F57" s="791">
        <v>2061606.32</v>
      </c>
      <c r="G57" s="791">
        <f t="shared" si="0"/>
        <v>2061606.32</v>
      </c>
      <c r="H57" s="792">
        <f t="shared" si="1"/>
        <v>0</v>
      </c>
    </row>
    <row r="58" spans="1:8" s="793" customFormat="1" ht="30" customHeight="1" x14ac:dyDescent="0.2">
      <c r="A58" s="794">
        <v>50</v>
      </c>
      <c r="B58" s="1339" t="s">
        <v>223</v>
      </c>
      <c r="C58" s="1340"/>
      <c r="D58" s="797" t="s">
        <v>164</v>
      </c>
      <c r="E58" s="798" t="s">
        <v>78</v>
      </c>
      <c r="F58" s="791">
        <v>25601</v>
      </c>
      <c r="G58" s="791">
        <f t="shared" si="0"/>
        <v>25601</v>
      </c>
      <c r="H58" s="792">
        <f t="shared" si="1"/>
        <v>0</v>
      </c>
    </row>
    <row r="59" spans="1:8" s="793" customFormat="1" ht="20.100000000000001" customHeight="1" x14ac:dyDescent="0.2">
      <c r="A59" s="788">
        <v>51</v>
      </c>
      <c r="B59" s="1339" t="s">
        <v>224</v>
      </c>
      <c r="C59" s="1340"/>
      <c r="D59" s="797" t="s">
        <v>165</v>
      </c>
      <c r="E59" s="798" t="s">
        <v>78</v>
      </c>
      <c r="F59" s="791">
        <v>481054</v>
      </c>
      <c r="G59" s="791">
        <f t="shared" si="0"/>
        <v>481054</v>
      </c>
      <c r="H59" s="792">
        <f t="shared" si="1"/>
        <v>0</v>
      </c>
    </row>
    <row r="60" spans="1:8" s="793" customFormat="1" ht="30" customHeight="1" x14ac:dyDescent="0.2">
      <c r="A60" s="794">
        <v>52</v>
      </c>
      <c r="B60" s="1339" t="s">
        <v>225</v>
      </c>
      <c r="C60" s="1340"/>
      <c r="D60" s="797" t="s">
        <v>166</v>
      </c>
      <c r="E60" s="798" t="s">
        <v>78</v>
      </c>
      <c r="F60" s="791">
        <v>742171.73</v>
      </c>
      <c r="G60" s="791">
        <f t="shared" si="0"/>
        <v>742171.73</v>
      </c>
      <c r="H60" s="792">
        <f t="shared" si="1"/>
        <v>0</v>
      </c>
    </row>
    <row r="61" spans="1:8" s="793" customFormat="1" ht="20.100000000000001" customHeight="1" x14ac:dyDescent="0.2">
      <c r="A61" s="788">
        <v>53</v>
      </c>
      <c r="B61" s="1339" t="s">
        <v>226</v>
      </c>
      <c r="C61" s="1340"/>
      <c r="D61" s="797" t="s">
        <v>167</v>
      </c>
      <c r="E61" s="798" t="s">
        <v>78</v>
      </c>
      <c r="F61" s="791">
        <v>438965.36</v>
      </c>
      <c r="G61" s="791">
        <f t="shared" si="0"/>
        <v>438965.36</v>
      </c>
      <c r="H61" s="792">
        <f t="shared" si="1"/>
        <v>0</v>
      </c>
    </row>
    <row r="62" spans="1:8" s="793" customFormat="1" ht="30" customHeight="1" x14ac:dyDescent="0.2">
      <c r="A62" s="794">
        <v>54</v>
      </c>
      <c r="B62" s="1339" t="s">
        <v>549</v>
      </c>
      <c r="C62" s="1340"/>
      <c r="D62" s="797" t="s">
        <v>550</v>
      </c>
      <c r="E62" s="798" t="s">
        <v>78</v>
      </c>
      <c r="F62" s="791">
        <v>0</v>
      </c>
      <c r="G62" s="791">
        <f t="shared" si="0"/>
        <v>0</v>
      </c>
      <c r="H62" s="792">
        <f t="shared" si="1"/>
        <v>0</v>
      </c>
    </row>
    <row r="63" spans="1:8" s="793" customFormat="1" ht="20.100000000000001" customHeight="1" x14ac:dyDescent="0.2">
      <c r="A63" s="788">
        <v>55</v>
      </c>
      <c r="B63" s="1339" t="s">
        <v>227</v>
      </c>
      <c r="C63" s="1340"/>
      <c r="D63" s="797" t="s">
        <v>13</v>
      </c>
      <c r="E63" s="798" t="s">
        <v>78</v>
      </c>
      <c r="F63" s="791">
        <v>1037749126.39</v>
      </c>
      <c r="G63" s="791">
        <f t="shared" si="0"/>
        <v>1037749126.39</v>
      </c>
      <c r="H63" s="792">
        <f t="shared" si="1"/>
        <v>0</v>
      </c>
    </row>
    <row r="64" spans="1:8" s="793" customFormat="1" ht="20.100000000000001" customHeight="1" x14ac:dyDescent="0.2">
      <c r="A64" s="794">
        <v>56</v>
      </c>
      <c r="B64" s="1339" t="s">
        <v>228</v>
      </c>
      <c r="C64" s="1340"/>
      <c r="D64" s="797" t="s">
        <v>14</v>
      </c>
      <c r="E64" s="798" t="s">
        <v>78</v>
      </c>
      <c r="F64" s="791">
        <v>67980423.810000002</v>
      </c>
      <c r="G64" s="791">
        <f t="shared" si="0"/>
        <v>67980423.810000002</v>
      </c>
      <c r="H64" s="792">
        <f t="shared" si="1"/>
        <v>0</v>
      </c>
    </row>
    <row r="65" spans="1:8" s="793" customFormat="1" ht="20.100000000000001" customHeight="1" x14ac:dyDescent="0.2">
      <c r="A65" s="788">
        <v>57</v>
      </c>
      <c r="B65" s="1339" t="s">
        <v>329</v>
      </c>
      <c r="C65" s="1340"/>
      <c r="D65" s="797" t="s">
        <v>322</v>
      </c>
      <c r="E65" s="798" t="s">
        <v>78</v>
      </c>
      <c r="F65" s="791">
        <v>0</v>
      </c>
      <c r="G65" s="791">
        <f t="shared" si="0"/>
        <v>0</v>
      </c>
      <c r="H65" s="792">
        <f t="shared" si="1"/>
        <v>0</v>
      </c>
    </row>
    <row r="66" spans="1:8" s="793" customFormat="1" ht="20.100000000000001" customHeight="1" x14ac:dyDescent="0.2">
      <c r="A66" s="794">
        <v>58</v>
      </c>
      <c r="B66" s="1343" t="s">
        <v>15</v>
      </c>
      <c r="C66" s="1343"/>
      <c r="D66" s="797" t="s">
        <v>16</v>
      </c>
      <c r="E66" s="799" t="s">
        <v>78</v>
      </c>
      <c r="F66" s="791">
        <v>11329.5</v>
      </c>
      <c r="G66" s="791">
        <f t="shared" si="0"/>
        <v>11329.5</v>
      </c>
      <c r="H66" s="792">
        <f t="shared" si="1"/>
        <v>0</v>
      </c>
    </row>
    <row r="67" spans="1:8" s="793" customFormat="1" ht="20.100000000000001" customHeight="1" x14ac:dyDescent="0.2">
      <c r="A67" s="788">
        <v>59</v>
      </c>
      <c r="B67" s="1335" t="s">
        <v>229</v>
      </c>
      <c r="C67" s="1335"/>
      <c r="D67" s="797" t="s">
        <v>175</v>
      </c>
      <c r="E67" s="799" t="s">
        <v>78</v>
      </c>
      <c r="F67" s="791">
        <v>7044292.04</v>
      </c>
      <c r="G67" s="791">
        <f t="shared" si="0"/>
        <v>7044292.04</v>
      </c>
      <c r="H67" s="792">
        <f t="shared" si="1"/>
        <v>0</v>
      </c>
    </row>
    <row r="68" spans="1:8" s="793" customFormat="1" ht="20.100000000000001" customHeight="1" x14ac:dyDescent="0.2">
      <c r="A68" s="794">
        <v>60</v>
      </c>
      <c r="B68" s="1335" t="s">
        <v>17</v>
      </c>
      <c r="C68" s="1335"/>
      <c r="D68" s="797" t="s">
        <v>18</v>
      </c>
      <c r="E68" s="799" t="s">
        <v>78</v>
      </c>
      <c r="F68" s="791">
        <v>30517955.210000001</v>
      </c>
      <c r="G68" s="791">
        <f t="shared" si="0"/>
        <v>30517955.210000001</v>
      </c>
      <c r="H68" s="792">
        <f t="shared" si="1"/>
        <v>0</v>
      </c>
    </row>
    <row r="69" spans="1:8" s="793" customFormat="1" ht="20.100000000000001" customHeight="1" x14ac:dyDescent="0.2">
      <c r="A69" s="788">
        <v>61</v>
      </c>
      <c r="B69" s="1339" t="s">
        <v>737</v>
      </c>
      <c r="C69" s="1340"/>
      <c r="D69" s="797" t="s">
        <v>738</v>
      </c>
      <c r="E69" s="799" t="s">
        <v>78</v>
      </c>
      <c r="F69" s="791">
        <v>0</v>
      </c>
      <c r="G69" s="791">
        <f t="shared" si="0"/>
        <v>0</v>
      </c>
      <c r="H69" s="792">
        <f t="shared" si="1"/>
        <v>0</v>
      </c>
    </row>
    <row r="70" spans="1:8" s="793" customFormat="1" ht="20.100000000000001" customHeight="1" x14ac:dyDescent="0.2">
      <c r="A70" s="794">
        <v>62</v>
      </c>
      <c r="B70" s="1343" t="s">
        <v>46</v>
      </c>
      <c r="C70" s="1343"/>
      <c r="D70" s="797" t="s">
        <v>47</v>
      </c>
      <c r="E70" s="799" t="s">
        <v>78</v>
      </c>
      <c r="F70" s="791">
        <v>49875840</v>
      </c>
      <c r="G70" s="791">
        <f t="shared" si="0"/>
        <v>49875840</v>
      </c>
      <c r="H70" s="792">
        <f t="shared" si="1"/>
        <v>0</v>
      </c>
    </row>
    <row r="71" spans="1:8" s="793" customFormat="1" ht="20.100000000000001" customHeight="1" x14ac:dyDescent="0.2">
      <c r="A71" s="788">
        <v>63</v>
      </c>
      <c r="B71" s="1343" t="s">
        <v>19</v>
      </c>
      <c r="C71" s="1343"/>
      <c r="D71" s="797" t="s">
        <v>20</v>
      </c>
      <c r="E71" s="799" t="s">
        <v>78</v>
      </c>
      <c r="F71" s="791">
        <v>1128708251.0799999</v>
      </c>
      <c r="G71" s="791">
        <f t="shared" si="0"/>
        <v>1128708251.0799999</v>
      </c>
      <c r="H71" s="792">
        <f t="shared" si="1"/>
        <v>0</v>
      </c>
    </row>
    <row r="72" spans="1:8" s="793" customFormat="1" ht="20.100000000000001" customHeight="1" x14ac:dyDescent="0.2">
      <c r="A72" s="794">
        <v>64</v>
      </c>
      <c r="B72" s="1343" t="s">
        <v>21</v>
      </c>
      <c r="C72" s="1343"/>
      <c r="D72" s="797" t="s">
        <v>22</v>
      </c>
      <c r="E72" s="799" t="s">
        <v>78</v>
      </c>
      <c r="F72" s="791">
        <v>1502637666.74</v>
      </c>
      <c r="G72" s="791">
        <f t="shared" si="0"/>
        <v>1502637666.74</v>
      </c>
      <c r="H72" s="792">
        <f t="shared" si="1"/>
        <v>0</v>
      </c>
    </row>
    <row r="73" spans="1:8" s="793" customFormat="1" ht="20.100000000000001" customHeight="1" x14ac:dyDescent="0.2">
      <c r="A73" s="788">
        <v>65</v>
      </c>
      <c r="B73" s="1343" t="s">
        <v>23</v>
      </c>
      <c r="C73" s="1344"/>
      <c r="D73" s="797" t="s">
        <v>24</v>
      </c>
      <c r="E73" s="799" t="s">
        <v>78</v>
      </c>
      <c r="F73" s="791">
        <v>0</v>
      </c>
      <c r="G73" s="791">
        <f t="shared" si="0"/>
        <v>0</v>
      </c>
      <c r="H73" s="792">
        <f t="shared" si="1"/>
        <v>0</v>
      </c>
    </row>
    <row r="74" spans="1:8" s="793" customFormat="1" ht="20.100000000000001" customHeight="1" x14ac:dyDescent="0.2">
      <c r="A74" s="794">
        <v>66</v>
      </c>
      <c r="B74" s="1335" t="s">
        <v>48</v>
      </c>
      <c r="C74" s="1335"/>
      <c r="D74" s="797" t="s">
        <v>49</v>
      </c>
      <c r="E74" s="799" t="s">
        <v>78</v>
      </c>
      <c r="F74" s="791">
        <v>-3715182472.77</v>
      </c>
      <c r="G74" s="791">
        <f t="shared" ref="G74:G97" si="2">F74</f>
        <v>-3715182472.77</v>
      </c>
      <c r="H74" s="792">
        <f t="shared" si="1"/>
        <v>0</v>
      </c>
    </row>
    <row r="75" spans="1:8" s="793" customFormat="1" ht="20.100000000000001" customHeight="1" x14ac:dyDescent="0.2">
      <c r="A75" s="788">
        <v>67</v>
      </c>
      <c r="B75" s="1335" t="s">
        <v>230</v>
      </c>
      <c r="C75" s="1335"/>
      <c r="D75" s="797" t="s">
        <v>50</v>
      </c>
      <c r="E75" s="799" t="s">
        <v>78</v>
      </c>
      <c r="F75" s="791">
        <v>1558859671.97</v>
      </c>
      <c r="G75" s="791">
        <f t="shared" si="2"/>
        <v>1558859671.97</v>
      </c>
      <c r="H75" s="792">
        <f t="shared" si="1"/>
        <v>0</v>
      </c>
    </row>
    <row r="76" spans="1:8" s="793" customFormat="1" ht="20.100000000000001" customHeight="1" x14ac:dyDescent="0.2">
      <c r="A76" s="794">
        <v>68</v>
      </c>
      <c r="B76" s="1335" t="s">
        <v>231</v>
      </c>
      <c r="C76" s="1335"/>
      <c r="D76" s="797" t="s">
        <v>51</v>
      </c>
      <c r="E76" s="799" t="s">
        <v>78</v>
      </c>
      <c r="F76" s="791">
        <v>-766645913.49000001</v>
      </c>
      <c r="G76" s="791">
        <f t="shared" si="2"/>
        <v>-766645913.49000001</v>
      </c>
      <c r="H76" s="792">
        <f t="shared" si="1"/>
        <v>0</v>
      </c>
    </row>
    <row r="77" spans="1:8" s="793" customFormat="1" ht="20.100000000000001" customHeight="1" x14ac:dyDescent="0.2">
      <c r="A77" s="788">
        <v>69</v>
      </c>
      <c r="B77" s="1339" t="s">
        <v>232</v>
      </c>
      <c r="C77" s="1340"/>
      <c r="D77" s="797" t="s">
        <v>235</v>
      </c>
      <c r="E77" s="799" t="s">
        <v>78</v>
      </c>
      <c r="F77" s="791">
        <v>4496861.84</v>
      </c>
      <c r="G77" s="791">
        <f t="shared" si="2"/>
        <v>4496861.84</v>
      </c>
      <c r="H77" s="792">
        <f t="shared" si="1"/>
        <v>0</v>
      </c>
    </row>
    <row r="78" spans="1:8" s="793" customFormat="1" ht="20.100000000000001" customHeight="1" x14ac:dyDescent="0.2">
      <c r="A78" s="794">
        <v>70</v>
      </c>
      <c r="B78" s="1335" t="s">
        <v>323</v>
      </c>
      <c r="C78" s="1335"/>
      <c r="D78" s="797" t="s">
        <v>191</v>
      </c>
      <c r="E78" s="799" t="s">
        <v>78</v>
      </c>
      <c r="F78" s="791">
        <v>-269609357.43000001</v>
      </c>
      <c r="G78" s="791">
        <f t="shared" si="2"/>
        <v>-269609357.43000001</v>
      </c>
      <c r="H78" s="792">
        <f t="shared" si="1"/>
        <v>0</v>
      </c>
    </row>
    <row r="79" spans="1:8" s="793" customFormat="1" ht="20.100000000000001" customHeight="1" x14ac:dyDescent="0.2">
      <c r="A79" s="788">
        <v>71</v>
      </c>
      <c r="B79" s="1343" t="s">
        <v>25</v>
      </c>
      <c r="C79" s="1343"/>
      <c r="D79" s="797" t="s">
        <v>26</v>
      </c>
      <c r="E79" s="799" t="s">
        <v>78</v>
      </c>
      <c r="F79" s="791">
        <v>942386626.46000004</v>
      </c>
      <c r="G79" s="791">
        <f t="shared" si="2"/>
        <v>942386626.46000004</v>
      </c>
      <c r="H79" s="792">
        <f t="shared" si="1"/>
        <v>0</v>
      </c>
    </row>
    <row r="80" spans="1:8" s="793" customFormat="1" ht="20.100000000000001" customHeight="1" x14ac:dyDescent="0.2">
      <c r="A80" s="794">
        <v>72</v>
      </c>
      <c r="B80" s="1339" t="s">
        <v>607</v>
      </c>
      <c r="C80" s="1340"/>
      <c r="D80" s="797" t="s">
        <v>608</v>
      </c>
      <c r="E80" s="798" t="s">
        <v>78</v>
      </c>
      <c r="F80" s="791">
        <v>14424183455.43</v>
      </c>
      <c r="G80" s="791">
        <f t="shared" si="2"/>
        <v>14424183455.43</v>
      </c>
      <c r="H80" s="792">
        <f t="shared" si="1"/>
        <v>0</v>
      </c>
    </row>
    <row r="81" spans="1:8" s="793" customFormat="1" ht="20.100000000000001" customHeight="1" x14ac:dyDescent="0.2">
      <c r="A81" s="788">
        <v>73</v>
      </c>
      <c r="B81" s="1339" t="s">
        <v>801</v>
      </c>
      <c r="C81" s="1340"/>
      <c r="D81" s="797" t="s">
        <v>802</v>
      </c>
      <c r="E81" s="798" t="s">
        <v>78</v>
      </c>
      <c r="F81" s="791">
        <v>1080000000</v>
      </c>
      <c r="G81" s="791">
        <f t="shared" si="2"/>
        <v>1080000000</v>
      </c>
      <c r="H81" s="792">
        <f t="shared" si="1"/>
        <v>0</v>
      </c>
    </row>
    <row r="82" spans="1:8" s="793" customFormat="1" ht="20.100000000000001" customHeight="1" x14ac:dyDescent="0.2">
      <c r="A82" s="794">
        <v>74</v>
      </c>
      <c r="B82" s="1343" t="s">
        <v>176</v>
      </c>
      <c r="C82" s="1343"/>
      <c r="D82" s="797" t="s">
        <v>27</v>
      </c>
      <c r="E82" s="799" t="s">
        <v>78</v>
      </c>
      <c r="F82" s="791">
        <v>1751099351.4400001</v>
      </c>
      <c r="G82" s="791">
        <f t="shared" si="2"/>
        <v>1751099351.4400001</v>
      </c>
      <c r="H82" s="792">
        <f t="shared" si="1"/>
        <v>0</v>
      </c>
    </row>
    <row r="83" spans="1:8" s="793" customFormat="1" ht="20.100000000000001" customHeight="1" x14ac:dyDescent="0.2">
      <c r="A83" s="788">
        <v>75</v>
      </c>
      <c r="B83" s="1343" t="s">
        <v>233</v>
      </c>
      <c r="C83" s="1343"/>
      <c r="D83" s="797" t="s">
        <v>28</v>
      </c>
      <c r="E83" s="799" t="s">
        <v>78</v>
      </c>
      <c r="F83" s="791">
        <v>15449611</v>
      </c>
      <c r="G83" s="791">
        <f t="shared" si="2"/>
        <v>15449611</v>
      </c>
      <c r="H83" s="792">
        <f t="shared" si="1"/>
        <v>0</v>
      </c>
    </row>
    <row r="84" spans="1:8" s="793" customFormat="1" ht="20.100000000000001" customHeight="1" x14ac:dyDescent="0.2">
      <c r="A84" s="794">
        <v>76</v>
      </c>
      <c r="B84" s="1343" t="s">
        <v>192</v>
      </c>
      <c r="C84" s="1343"/>
      <c r="D84" s="797" t="s">
        <v>193</v>
      </c>
      <c r="E84" s="799" t="s">
        <v>78</v>
      </c>
      <c r="F84" s="791">
        <v>22810</v>
      </c>
      <c r="G84" s="791">
        <f t="shared" si="2"/>
        <v>22810</v>
      </c>
      <c r="H84" s="792">
        <f t="shared" si="1"/>
        <v>0</v>
      </c>
    </row>
    <row r="85" spans="1:8" s="793" customFormat="1" ht="20.100000000000001" customHeight="1" x14ac:dyDescent="0.2">
      <c r="A85" s="788">
        <v>77</v>
      </c>
      <c r="B85" s="1339" t="s">
        <v>803</v>
      </c>
      <c r="C85" s="1340"/>
      <c r="D85" s="797" t="s">
        <v>804</v>
      </c>
      <c r="E85" s="799" t="s">
        <v>78</v>
      </c>
      <c r="F85" s="791">
        <v>25280479.449999999</v>
      </c>
      <c r="G85" s="791">
        <f t="shared" si="2"/>
        <v>25280479.449999999</v>
      </c>
      <c r="H85" s="792">
        <f t="shared" si="1"/>
        <v>0</v>
      </c>
    </row>
    <row r="86" spans="1:8" s="793" customFormat="1" ht="20.100000000000001" customHeight="1" x14ac:dyDescent="0.2">
      <c r="A86" s="794">
        <v>78</v>
      </c>
      <c r="B86" s="1343" t="s">
        <v>194</v>
      </c>
      <c r="C86" s="1343"/>
      <c r="D86" s="797" t="s">
        <v>196</v>
      </c>
      <c r="E86" s="799" t="s">
        <v>78</v>
      </c>
      <c r="F86" s="791">
        <v>778950303.76999998</v>
      </c>
      <c r="G86" s="791">
        <f t="shared" si="2"/>
        <v>778950303.76999998</v>
      </c>
      <c r="H86" s="792">
        <f t="shared" si="1"/>
        <v>0</v>
      </c>
    </row>
    <row r="87" spans="1:8" s="793" customFormat="1" ht="20.100000000000001" customHeight="1" x14ac:dyDescent="0.2">
      <c r="A87" s="788">
        <v>79</v>
      </c>
      <c r="B87" s="1343" t="s">
        <v>195</v>
      </c>
      <c r="C87" s="1343"/>
      <c r="D87" s="797" t="s">
        <v>197</v>
      </c>
      <c r="E87" s="799" t="s">
        <v>78</v>
      </c>
      <c r="F87" s="791">
        <v>654755473.72000003</v>
      </c>
      <c r="G87" s="791">
        <f t="shared" si="2"/>
        <v>654755473.72000003</v>
      </c>
      <c r="H87" s="792">
        <f t="shared" si="1"/>
        <v>0</v>
      </c>
    </row>
    <row r="88" spans="1:8" s="793" customFormat="1" ht="20.100000000000001" customHeight="1" x14ac:dyDescent="0.2">
      <c r="A88" s="794">
        <v>80</v>
      </c>
      <c r="B88" s="1343" t="s">
        <v>296</v>
      </c>
      <c r="C88" s="1343"/>
      <c r="D88" s="797" t="s">
        <v>29</v>
      </c>
      <c r="E88" s="798" t="s">
        <v>75</v>
      </c>
      <c r="F88" s="791">
        <v>7124</v>
      </c>
      <c r="G88" s="791">
        <f t="shared" si="2"/>
        <v>7124</v>
      </c>
      <c r="H88" s="792">
        <f t="shared" si="1"/>
        <v>0</v>
      </c>
    </row>
    <row r="89" spans="1:8" s="793" customFormat="1" ht="21.75" customHeight="1" x14ac:dyDescent="0.2">
      <c r="A89" s="717"/>
      <c r="B89" s="717"/>
      <c r="C89" s="717"/>
      <c r="D89" s="717"/>
      <c r="E89" s="717"/>
      <c r="F89" s="718"/>
      <c r="G89" s="1338" t="s">
        <v>783</v>
      </c>
      <c r="H89" s="1338"/>
    </row>
    <row r="90" spans="1:8" s="793" customFormat="1" ht="27.75" customHeight="1" x14ac:dyDescent="0.2">
      <c r="A90" s="1336" t="s">
        <v>809</v>
      </c>
      <c r="B90" s="1336"/>
      <c r="C90" s="1336"/>
      <c r="D90" s="1336"/>
      <c r="E90" s="1336"/>
      <c r="F90" s="1336"/>
      <c r="G90" s="1336"/>
      <c r="H90" s="1336"/>
    </row>
    <row r="91" spans="1:8" s="793" customFormat="1" ht="10.5" customHeight="1" thickBot="1" x14ac:dyDescent="0.25">
      <c r="A91" s="1337"/>
      <c r="B91" s="1337"/>
      <c r="C91" s="1337"/>
      <c r="D91" s="1337"/>
      <c r="E91" s="1337"/>
      <c r="F91" s="1337"/>
      <c r="G91" s="1337"/>
      <c r="H91" s="1337"/>
    </row>
    <row r="92" spans="1:8" s="793" customFormat="1" ht="20.100000000000001" customHeight="1" thickBot="1" x14ac:dyDescent="0.25">
      <c r="A92" s="783" t="s">
        <v>497</v>
      </c>
      <c r="B92" s="1348" t="s">
        <v>84</v>
      </c>
      <c r="C92" s="1349"/>
      <c r="D92" s="785" t="s">
        <v>66</v>
      </c>
      <c r="E92" s="784" t="s">
        <v>520</v>
      </c>
      <c r="F92" s="786" t="s">
        <v>498</v>
      </c>
      <c r="G92" s="785" t="s">
        <v>499</v>
      </c>
      <c r="H92" s="787" t="s">
        <v>500</v>
      </c>
    </row>
    <row r="93" spans="1:8" s="793" customFormat="1" ht="20.100000000000001" customHeight="1" thickTop="1" x14ac:dyDescent="0.2">
      <c r="A93" s="788">
        <v>81</v>
      </c>
      <c r="B93" s="1347" t="s">
        <v>297</v>
      </c>
      <c r="C93" s="1347"/>
      <c r="D93" s="817" t="s">
        <v>30</v>
      </c>
      <c r="E93" s="790" t="s">
        <v>75</v>
      </c>
      <c r="F93" s="800">
        <v>8786326</v>
      </c>
      <c r="G93" s="800">
        <v>8793837</v>
      </c>
      <c r="H93" s="818">
        <f t="shared" si="1"/>
        <v>-7511</v>
      </c>
    </row>
    <row r="94" spans="1:8" s="793" customFormat="1" ht="20.100000000000001" customHeight="1" x14ac:dyDescent="0.2">
      <c r="A94" s="794">
        <v>82</v>
      </c>
      <c r="B94" s="1343" t="s">
        <v>234</v>
      </c>
      <c r="C94" s="1343"/>
      <c r="D94" s="797" t="s">
        <v>324</v>
      </c>
      <c r="E94" s="799" t="s">
        <v>78</v>
      </c>
      <c r="F94" s="800">
        <v>51000</v>
      </c>
      <c r="G94" s="800">
        <f t="shared" si="2"/>
        <v>51000</v>
      </c>
      <c r="H94" s="792">
        <f>F94-G94</f>
        <v>0</v>
      </c>
    </row>
    <row r="95" spans="1:8" s="793" customFormat="1" ht="20.100000000000001" customHeight="1" x14ac:dyDescent="0.2">
      <c r="A95" s="794">
        <v>83</v>
      </c>
      <c r="B95" s="1343" t="s">
        <v>31</v>
      </c>
      <c r="C95" s="1343"/>
      <c r="D95" s="797" t="s">
        <v>330</v>
      </c>
      <c r="E95" s="799" t="s">
        <v>78</v>
      </c>
      <c r="F95" s="791">
        <v>26038106954.540001</v>
      </c>
      <c r="G95" s="791">
        <f t="shared" si="2"/>
        <v>26038106954.540001</v>
      </c>
      <c r="H95" s="792">
        <f>F95-G95</f>
        <v>0</v>
      </c>
    </row>
    <row r="96" spans="1:8" s="793" customFormat="1" ht="20.100000000000001" customHeight="1" x14ac:dyDescent="0.2">
      <c r="A96" s="788">
        <v>84</v>
      </c>
      <c r="B96" s="1339" t="s">
        <v>805</v>
      </c>
      <c r="C96" s="1340"/>
      <c r="D96" s="797" t="s">
        <v>707</v>
      </c>
      <c r="E96" s="798" t="s">
        <v>78</v>
      </c>
      <c r="F96" s="791">
        <v>20000000</v>
      </c>
      <c r="G96" s="791">
        <f t="shared" si="2"/>
        <v>20000000</v>
      </c>
      <c r="H96" s="792">
        <f>F96-G96</f>
        <v>0</v>
      </c>
    </row>
    <row r="97" spans="1:8" s="793" customFormat="1" ht="20.100000000000001" customHeight="1" thickBot="1" x14ac:dyDescent="0.25">
      <c r="A97" s="802">
        <v>85</v>
      </c>
      <c r="B97" s="1345" t="s">
        <v>521</v>
      </c>
      <c r="C97" s="1345"/>
      <c r="D97" s="803" t="s">
        <v>298</v>
      </c>
      <c r="E97" s="804" t="s">
        <v>78</v>
      </c>
      <c r="F97" s="805">
        <v>2364251</v>
      </c>
      <c r="G97" s="805">
        <f t="shared" si="2"/>
        <v>2364251</v>
      </c>
      <c r="H97" s="806">
        <f>F97-G97</f>
        <v>0</v>
      </c>
    </row>
    <row r="98" spans="1:8" s="793" customFormat="1" ht="21.75" customHeight="1" thickTop="1" thickBot="1" x14ac:dyDescent="0.25">
      <c r="A98" s="807"/>
      <c r="B98" s="1346" t="s">
        <v>331</v>
      </c>
      <c r="C98" s="1346"/>
      <c r="D98" s="808"/>
      <c r="E98" s="809"/>
      <c r="F98" s="810">
        <f>SUM(F5:F97)</f>
        <v>64266212776.229988</v>
      </c>
      <c r="G98" s="810">
        <f>SUM(G5:G97)</f>
        <v>64266304750.369987</v>
      </c>
      <c r="H98" s="811">
        <f>F98-G98</f>
        <v>-91974.139999389648</v>
      </c>
    </row>
    <row r="99" spans="1:8" s="793" customFormat="1" x14ac:dyDescent="0.2">
      <c r="A99" s="812"/>
      <c r="B99" s="813"/>
      <c r="C99" s="813"/>
      <c r="D99" s="814"/>
      <c r="E99" s="815"/>
      <c r="F99" s="816"/>
      <c r="G99" s="801"/>
      <c r="H99" s="801"/>
    </row>
  </sheetData>
  <mergeCells count="98">
    <mergeCell ref="B9:C9"/>
    <mergeCell ref="G1:H1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71:C71"/>
    <mergeCell ref="B60:C60"/>
    <mergeCell ref="B45:C45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9:C49"/>
    <mergeCell ref="B83:C83"/>
    <mergeCell ref="B96:C96"/>
    <mergeCell ref="B97:C97"/>
    <mergeCell ref="B98:C98"/>
    <mergeCell ref="B84:C84"/>
    <mergeCell ref="B85:C85"/>
    <mergeCell ref="B86:C86"/>
    <mergeCell ref="B87:C87"/>
    <mergeCell ref="B88:C88"/>
    <mergeCell ref="B93:C93"/>
    <mergeCell ref="A91:H91"/>
    <mergeCell ref="B92:C92"/>
    <mergeCell ref="G89:H89"/>
    <mergeCell ref="A90:H90"/>
    <mergeCell ref="B94:C94"/>
    <mergeCell ref="B95:C95"/>
    <mergeCell ref="B77:C77"/>
    <mergeCell ref="B79:C79"/>
    <mergeCell ref="B80:C80"/>
    <mergeCell ref="B81:C81"/>
    <mergeCell ref="B82:C82"/>
    <mergeCell ref="B37:C37"/>
    <mergeCell ref="B73:C73"/>
    <mergeCell ref="B74:C74"/>
    <mergeCell ref="B75:C75"/>
    <mergeCell ref="B76:C76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38:C38"/>
    <mergeCell ref="B78:C78"/>
    <mergeCell ref="A2:H2"/>
    <mergeCell ref="A3:H3"/>
    <mergeCell ref="G46:H46"/>
    <mergeCell ref="A47:H47"/>
    <mergeCell ref="A48:H48"/>
    <mergeCell ref="B39:C39"/>
    <mergeCell ref="B40:C40"/>
    <mergeCell ref="B41:C41"/>
    <mergeCell ref="B42:C42"/>
    <mergeCell ref="B43:C43"/>
    <mergeCell ref="B44:C44"/>
    <mergeCell ref="B34:C34"/>
    <mergeCell ref="B35:C35"/>
    <mergeCell ref="B36:C3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3" orientation="portrait" horizontalDpi="1200" verticalDpi="12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3CDF-01C6-4565-9969-4A10734A5A76}">
  <sheetPr>
    <tabColor theme="3" tint="0.39997558519241921"/>
    <pageSetUpPr fitToPage="1"/>
  </sheetPr>
  <dimension ref="A1:O19"/>
  <sheetViews>
    <sheetView zoomScale="93" zoomScaleNormal="93" workbookViewId="0">
      <selection activeCell="A2" sqref="A2:O2"/>
    </sheetView>
  </sheetViews>
  <sheetFormatPr defaultRowHeight="12.75" x14ac:dyDescent="0.2"/>
  <cols>
    <col min="1" max="1" width="5.5703125" style="426" customWidth="1"/>
    <col min="2" max="2" width="6.140625" style="426" customWidth="1"/>
    <col min="3" max="3" width="8.7109375" style="426" customWidth="1"/>
    <col min="4" max="4" width="20.140625" style="426" customWidth="1"/>
    <col min="5" max="5" width="8.28515625" style="426" customWidth="1"/>
    <col min="6" max="6" width="7.7109375" style="426" customWidth="1"/>
    <col min="7" max="7" width="8" style="426" customWidth="1"/>
    <col min="8" max="8" width="8.28515625" style="426" customWidth="1"/>
    <col min="9" max="9" width="7.7109375" style="426" bestFit="1" customWidth="1"/>
    <col min="10" max="15" width="15.7109375" style="426" customWidth="1"/>
    <col min="16" max="16" width="13" style="426" customWidth="1"/>
    <col min="17" max="17" width="17.28515625" style="426" customWidth="1"/>
    <col min="18" max="257" width="9.140625" style="426"/>
    <col min="258" max="258" width="6.85546875" style="426" customWidth="1"/>
    <col min="259" max="259" width="8.7109375" style="426" customWidth="1"/>
    <col min="260" max="260" width="16.7109375" style="426" customWidth="1"/>
    <col min="261" max="261" width="9.140625" style="426"/>
    <col min="262" max="262" width="10.7109375" style="426" customWidth="1"/>
    <col min="263" max="263" width="9.140625" style="426"/>
    <col min="264" max="264" width="9.85546875" style="426" customWidth="1"/>
    <col min="265" max="265" width="9.140625" style="426"/>
    <col min="266" max="267" width="14.85546875" style="426" bestFit="1" customWidth="1"/>
    <col min="268" max="268" width="13.42578125" style="426" bestFit="1" customWidth="1"/>
    <col min="269" max="269" width="13.42578125" style="426" customWidth="1"/>
    <col min="270" max="271" width="14.85546875" style="426" bestFit="1" customWidth="1"/>
    <col min="272" max="272" width="13" style="426" customWidth="1"/>
    <col min="273" max="273" width="15.42578125" style="426" bestFit="1" customWidth="1"/>
    <col min="274" max="513" width="9.140625" style="426"/>
    <col min="514" max="514" width="6.85546875" style="426" customWidth="1"/>
    <col min="515" max="515" width="8.7109375" style="426" customWidth="1"/>
    <col min="516" max="516" width="16.7109375" style="426" customWidth="1"/>
    <col min="517" max="517" width="9.140625" style="426"/>
    <col min="518" max="518" width="10.7109375" style="426" customWidth="1"/>
    <col min="519" max="519" width="9.140625" style="426"/>
    <col min="520" max="520" width="9.85546875" style="426" customWidth="1"/>
    <col min="521" max="521" width="9.140625" style="426"/>
    <col min="522" max="523" width="14.85546875" style="426" bestFit="1" customWidth="1"/>
    <col min="524" max="524" width="13.42578125" style="426" bestFit="1" customWidth="1"/>
    <col min="525" max="525" width="13.42578125" style="426" customWidth="1"/>
    <col min="526" max="527" width="14.85546875" style="426" bestFit="1" customWidth="1"/>
    <col min="528" max="528" width="13" style="426" customWidth="1"/>
    <col min="529" max="529" width="15.42578125" style="426" bestFit="1" customWidth="1"/>
    <col min="530" max="769" width="9.140625" style="426"/>
    <col min="770" max="770" width="6.85546875" style="426" customWidth="1"/>
    <col min="771" max="771" width="8.7109375" style="426" customWidth="1"/>
    <col min="772" max="772" width="16.7109375" style="426" customWidth="1"/>
    <col min="773" max="773" width="9.140625" style="426"/>
    <col min="774" max="774" width="10.7109375" style="426" customWidth="1"/>
    <col min="775" max="775" width="9.140625" style="426"/>
    <col min="776" max="776" width="9.85546875" style="426" customWidth="1"/>
    <col min="777" max="777" width="9.140625" style="426"/>
    <col min="778" max="779" width="14.85546875" style="426" bestFit="1" customWidth="1"/>
    <col min="780" max="780" width="13.42578125" style="426" bestFit="1" customWidth="1"/>
    <col min="781" max="781" width="13.42578125" style="426" customWidth="1"/>
    <col min="782" max="783" width="14.85546875" style="426" bestFit="1" customWidth="1"/>
    <col min="784" max="784" width="13" style="426" customWidth="1"/>
    <col min="785" max="785" width="15.42578125" style="426" bestFit="1" customWidth="1"/>
    <col min="786" max="1025" width="9.140625" style="426"/>
    <col min="1026" max="1026" width="6.85546875" style="426" customWidth="1"/>
    <col min="1027" max="1027" width="8.7109375" style="426" customWidth="1"/>
    <col min="1028" max="1028" width="16.7109375" style="426" customWidth="1"/>
    <col min="1029" max="1029" width="9.140625" style="426"/>
    <col min="1030" max="1030" width="10.7109375" style="426" customWidth="1"/>
    <col min="1031" max="1031" width="9.140625" style="426"/>
    <col min="1032" max="1032" width="9.85546875" style="426" customWidth="1"/>
    <col min="1033" max="1033" width="9.140625" style="426"/>
    <col min="1034" max="1035" width="14.85546875" style="426" bestFit="1" customWidth="1"/>
    <col min="1036" max="1036" width="13.42578125" style="426" bestFit="1" customWidth="1"/>
    <col min="1037" max="1037" width="13.42578125" style="426" customWidth="1"/>
    <col min="1038" max="1039" width="14.85546875" style="426" bestFit="1" customWidth="1"/>
    <col min="1040" max="1040" width="13" style="426" customWidth="1"/>
    <col min="1041" max="1041" width="15.42578125" style="426" bestFit="1" customWidth="1"/>
    <col min="1042" max="1281" width="9.140625" style="426"/>
    <col min="1282" max="1282" width="6.85546875" style="426" customWidth="1"/>
    <col min="1283" max="1283" width="8.7109375" style="426" customWidth="1"/>
    <col min="1284" max="1284" width="16.7109375" style="426" customWidth="1"/>
    <col min="1285" max="1285" width="9.140625" style="426"/>
    <col min="1286" max="1286" width="10.7109375" style="426" customWidth="1"/>
    <col min="1287" max="1287" width="9.140625" style="426"/>
    <col min="1288" max="1288" width="9.85546875" style="426" customWidth="1"/>
    <col min="1289" max="1289" width="9.140625" style="426"/>
    <col min="1290" max="1291" width="14.85546875" style="426" bestFit="1" customWidth="1"/>
    <col min="1292" max="1292" width="13.42578125" style="426" bestFit="1" customWidth="1"/>
    <col min="1293" max="1293" width="13.42578125" style="426" customWidth="1"/>
    <col min="1294" max="1295" width="14.85546875" style="426" bestFit="1" customWidth="1"/>
    <col min="1296" max="1296" width="13" style="426" customWidth="1"/>
    <col min="1297" max="1297" width="15.42578125" style="426" bestFit="1" customWidth="1"/>
    <col min="1298" max="1537" width="9.140625" style="426"/>
    <col min="1538" max="1538" width="6.85546875" style="426" customWidth="1"/>
    <col min="1539" max="1539" width="8.7109375" style="426" customWidth="1"/>
    <col min="1540" max="1540" width="16.7109375" style="426" customWidth="1"/>
    <col min="1541" max="1541" width="9.140625" style="426"/>
    <col min="1542" max="1542" width="10.7109375" style="426" customWidth="1"/>
    <col min="1543" max="1543" width="9.140625" style="426"/>
    <col min="1544" max="1544" width="9.85546875" style="426" customWidth="1"/>
    <col min="1545" max="1545" width="9.140625" style="426"/>
    <col min="1546" max="1547" width="14.85546875" style="426" bestFit="1" customWidth="1"/>
    <col min="1548" max="1548" width="13.42578125" style="426" bestFit="1" customWidth="1"/>
    <col min="1549" max="1549" width="13.42578125" style="426" customWidth="1"/>
    <col min="1550" max="1551" width="14.85546875" style="426" bestFit="1" customWidth="1"/>
    <col min="1552" max="1552" width="13" style="426" customWidth="1"/>
    <col min="1553" max="1553" width="15.42578125" style="426" bestFit="1" customWidth="1"/>
    <col min="1554" max="1793" width="9.140625" style="426"/>
    <col min="1794" max="1794" width="6.85546875" style="426" customWidth="1"/>
    <col min="1795" max="1795" width="8.7109375" style="426" customWidth="1"/>
    <col min="1796" max="1796" width="16.7109375" style="426" customWidth="1"/>
    <col min="1797" max="1797" width="9.140625" style="426"/>
    <col min="1798" max="1798" width="10.7109375" style="426" customWidth="1"/>
    <col min="1799" max="1799" width="9.140625" style="426"/>
    <col min="1800" max="1800" width="9.85546875" style="426" customWidth="1"/>
    <col min="1801" max="1801" width="9.140625" style="426"/>
    <col min="1802" max="1803" width="14.85546875" style="426" bestFit="1" customWidth="1"/>
    <col min="1804" max="1804" width="13.42578125" style="426" bestFit="1" customWidth="1"/>
    <col min="1805" max="1805" width="13.42578125" style="426" customWidth="1"/>
    <col min="1806" max="1807" width="14.85546875" style="426" bestFit="1" customWidth="1"/>
    <col min="1808" max="1808" width="13" style="426" customWidth="1"/>
    <col min="1809" max="1809" width="15.42578125" style="426" bestFit="1" customWidth="1"/>
    <col min="1810" max="2049" width="9.140625" style="426"/>
    <col min="2050" max="2050" width="6.85546875" style="426" customWidth="1"/>
    <col min="2051" max="2051" width="8.7109375" style="426" customWidth="1"/>
    <col min="2052" max="2052" width="16.7109375" style="426" customWidth="1"/>
    <col min="2053" max="2053" width="9.140625" style="426"/>
    <col min="2054" max="2054" width="10.7109375" style="426" customWidth="1"/>
    <col min="2055" max="2055" width="9.140625" style="426"/>
    <col min="2056" max="2056" width="9.85546875" style="426" customWidth="1"/>
    <col min="2057" max="2057" width="9.140625" style="426"/>
    <col min="2058" max="2059" width="14.85546875" style="426" bestFit="1" customWidth="1"/>
    <col min="2060" max="2060" width="13.42578125" style="426" bestFit="1" customWidth="1"/>
    <col min="2061" max="2061" width="13.42578125" style="426" customWidth="1"/>
    <col min="2062" max="2063" width="14.85546875" style="426" bestFit="1" customWidth="1"/>
    <col min="2064" max="2064" width="13" style="426" customWidth="1"/>
    <col min="2065" max="2065" width="15.42578125" style="426" bestFit="1" customWidth="1"/>
    <col min="2066" max="2305" width="9.140625" style="426"/>
    <col min="2306" max="2306" width="6.85546875" style="426" customWidth="1"/>
    <col min="2307" max="2307" width="8.7109375" style="426" customWidth="1"/>
    <col min="2308" max="2308" width="16.7109375" style="426" customWidth="1"/>
    <col min="2309" max="2309" width="9.140625" style="426"/>
    <col min="2310" max="2310" width="10.7109375" style="426" customWidth="1"/>
    <col min="2311" max="2311" width="9.140625" style="426"/>
    <col min="2312" max="2312" width="9.85546875" style="426" customWidth="1"/>
    <col min="2313" max="2313" width="9.140625" style="426"/>
    <col min="2314" max="2315" width="14.85546875" style="426" bestFit="1" customWidth="1"/>
    <col min="2316" max="2316" width="13.42578125" style="426" bestFit="1" customWidth="1"/>
    <col min="2317" max="2317" width="13.42578125" style="426" customWidth="1"/>
    <col min="2318" max="2319" width="14.85546875" style="426" bestFit="1" customWidth="1"/>
    <col min="2320" max="2320" width="13" style="426" customWidth="1"/>
    <col min="2321" max="2321" width="15.42578125" style="426" bestFit="1" customWidth="1"/>
    <col min="2322" max="2561" width="9.140625" style="426"/>
    <col min="2562" max="2562" width="6.85546875" style="426" customWidth="1"/>
    <col min="2563" max="2563" width="8.7109375" style="426" customWidth="1"/>
    <col min="2564" max="2564" width="16.7109375" style="426" customWidth="1"/>
    <col min="2565" max="2565" width="9.140625" style="426"/>
    <col min="2566" max="2566" width="10.7109375" style="426" customWidth="1"/>
    <col min="2567" max="2567" width="9.140625" style="426"/>
    <col min="2568" max="2568" width="9.85546875" style="426" customWidth="1"/>
    <col min="2569" max="2569" width="9.140625" style="426"/>
    <col min="2570" max="2571" width="14.85546875" style="426" bestFit="1" customWidth="1"/>
    <col min="2572" max="2572" width="13.42578125" style="426" bestFit="1" customWidth="1"/>
    <col min="2573" max="2573" width="13.42578125" style="426" customWidth="1"/>
    <col min="2574" max="2575" width="14.85546875" style="426" bestFit="1" customWidth="1"/>
    <col min="2576" max="2576" width="13" style="426" customWidth="1"/>
    <col min="2577" max="2577" width="15.42578125" style="426" bestFit="1" customWidth="1"/>
    <col min="2578" max="2817" width="9.140625" style="426"/>
    <col min="2818" max="2818" width="6.85546875" style="426" customWidth="1"/>
    <col min="2819" max="2819" width="8.7109375" style="426" customWidth="1"/>
    <col min="2820" max="2820" width="16.7109375" style="426" customWidth="1"/>
    <col min="2821" max="2821" width="9.140625" style="426"/>
    <col min="2822" max="2822" width="10.7109375" style="426" customWidth="1"/>
    <col min="2823" max="2823" width="9.140625" style="426"/>
    <col min="2824" max="2824" width="9.85546875" style="426" customWidth="1"/>
    <col min="2825" max="2825" width="9.140625" style="426"/>
    <col min="2826" max="2827" width="14.85546875" style="426" bestFit="1" customWidth="1"/>
    <col min="2828" max="2828" width="13.42578125" style="426" bestFit="1" customWidth="1"/>
    <col min="2829" max="2829" width="13.42578125" style="426" customWidth="1"/>
    <col min="2830" max="2831" width="14.85546875" style="426" bestFit="1" customWidth="1"/>
    <col min="2832" max="2832" width="13" style="426" customWidth="1"/>
    <col min="2833" max="2833" width="15.42578125" style="426" bestFit="1" customWidth="1"/>
    <col min="2834" max="3073" width="9.140625" style="426"/>
    <col min="3074" max="3074" width="6.85546875" style="426" customWidth="1"/>
    <col min="3075" max="3075" width="8.7109375" style="426" customWidth="1"/>
    <col min="3076" max="3076" width="16.7109375" style="426" customWidth="1"/>
    <col min="3077" max="3077" width="9.140625" style="426"/>
    <col min="3078" max="3078" width="10.7109375" style="426" customWidth="1"/>
    <col min="3079" max="3079" width="9.140625" style="426"/>
    <col min="3080" max="3080" width="9.85546875" style="426" customWidth="1"/>
    <col min="3081" max="3081" width="9.140625" style="426"/>
    <col min="3082" max="3083" width="14.85546875" style="426" bestFit="1" customWidth="1"/>
    <col min="3084" max="3084" width="13.42578125" style="426" bestFit="1" customWidth="1"/>
    <col min="3085" max="3085" width="13.42578125" style="426" customWidth="1"/>
    <col min="3086" max="3087" width="14.85546875" style="426" bestFit="1" customWidth="1"/>
    <col min="3088" max="3088" width="13" style="426" customWidth="1"/>
    <col min="3089" max="3089" width="15.42578125" style="426" bestFit="1" customWidth="1"/>
    <col min="3090" max="3329" width="9.140625" style="426"/>
    <col min="3330" max="3330" width="6.85546875" style="426" customWidth="1"/>
    <col min="3331" max="3331" width="8.7109375" style="426" customWidth="1"/>
    <col min="3332" max="3332" width="16.7109375" style="426" customWidth="1"/>
    <col min="3333" max="3333" width="9.140625" style="426"/>
    <col min="3334" max="3334" width="10.7109375" style="426" customWidth="1"/>
    <col min="3335" max="3335" width="9.140625" style="426"/>
    <col min="3336" max="3336" width="9.85546875" style="426" customWidth="1"/>
    <col min="3337" max="3337" width="9.140625" style="426"/>
    <col min="3338" max="3339" width="14.85546875" style="426" bestFit="1" customWidth="1"/>
    <col min="3340" max="3340" width="13.42578125" style="426" bestFit="1" customWidth="1"/>
    <col min="3341" max="3341" width="13.42578125" style="426" customWidth="1"/>
    <col min="3342" max="3343" width="14.85546875" style="426" bestFit="1" customWidth="1"/>
    <col min="3344" max="3344" width="13" style="426" customWidth="1"/>
    <col min="3345" max="3345" width="15.42578125" style="426" bestFit="1" customWidth="1"/>
    <col min="3346" max="3585" width="9.140625" style="426"/>
    <col min="3586" max="3586" width="6.85546875" style="426" customWidth="1"/>
    <col min="3587" max="3587" width="8.7109375" style="426" customWidth="1"/>
    <col min="3588" max="3588" width="16.7109375" style="426" customWidth="1"/>
    <col min="3589" max="3589" width="9.140625" style="426"/>
    <col min="3590" max="3590" width="10.7109375" style="426" customWidth="1"/>
    <col min="3591" max="3591" width="9.140625" style="426"/>
    <col min="3592" max="3592" width="9.85546875" style="426" customWidth="1"/>
    <col min="3593" max="3593" width="9.140625" style="426"/>
    <col min="3594" max="3595" width="14.85546875" style="426" bestFit="1" customWidth="1"/>
    <col min="3596" max="3596" width="13.42578125" style="426" bestFit="1" customWidth="1"/>
    <col min="3597" max="3597" width="13.42578125" style="426" customWidth="1"/>
    <col min="3598" max="3599" width="14.85546875" style="426" bestFit="1" customWidth="1"/>
    <col min="3600" max="3600" width="13" style="426" customWidth="1"/>
    <col min="3601" max="3601" width="15.42578125" style="426" bestFit="1" customWidth="1"/>
    <col min="3602" max="3841" width="9.140625" style="426"/>
    <col min="3842" max="3842" width="6.85546875" style="426" customWidth="1"/>
    <col min="3843" max="3843" width="8.7109375" style="426" customWidth="1"/>
    <col min="3844" max="3844" width="16.7109375" style="426" customWidth="1"/>
    <col min="3845" max="3845" width="9.140625" style="426"/>
    <col min="3846" max="3846" width="10.7109375" style="426" customWidth="1"/>
    <col min="3847" max="3847" width="9.140625" style="426"/>
    <col min="3848" max="3848" width="9.85546875" style="426" customWidth="1"/>
    <col min="3849" max="3849" width="9.140625" style="426"/>
    <col min="3850" max="3851" width="14.85546875" style="426" bestFit="1" customWidth="1"/>
    <col min="3852" max="3852" width="13.42578125" style="426" bestFit="1" customWidth="1"/>
    <col min="3853" max="3853" width="13.42578125" style="426" customWidth="1"/>
    <col min="3854" max="3855" width="14.85546875" style="426" bestFit="1" customWidth="1"/>
    <col min="3856" max="3856" width="13" style="426" customWidth="1"/>
    <col min="3857" max="3857" width="15.42578125" style="426" bestFit="1" customWidth="1"/>
    <col min="3858" max="4097" width="9.140625" style="426"/>
    <col min="4098" max="4098" width="6.85546875" style="426" customWidth="1"/>
    <col min="4099" max="4099" width="8.7109375" style="426" customWidth="1"/>
    <col min="4100" max="4100" width="16.7109375" style="426" customWidth="1"/>
    <col min="4101" max="4101" width="9.140625" style="426"/>
    <col min="4102" max="4102" width="10.7109375" style="426" customWidth="1"/>
    <col min="4103" max="4103" width="9.140625" style="426"/>
    <col min="4104" max="4104" width="9.85546875" style="426" customWidth="1"/>
    <col min="4105" max="4105" width="9.140625" style="426"/>
    <col min="4106" max="4107" width="14.85546875" style="426" bestFit="1" customWidth="1"/>
    <col min="4108" max="4108" width="13.42578125" style="426" bestFit="1" customWidth="1"/>
    <col min="4109" max="4109" width="13.42578125" style="426" customWidth="1"/>
    <col min="4110" max="4111" width="14.85546875" style="426" bestFit="1" customWidth="1"/>
    <col min="4112" max="4112" width="13" style="426" customWidth="1"/>
    <col min="4113" max="4113" width="15.42578125" style="426" bestFit="1" customWidth="1"/>
    <col min="4114" max="4353" width="9.140625" style="426"/>
    <col min="4354" max="4354" width="6.85546875" style="426" customWidth="1"/>
    <col min="4355" max="4355" width="8.7109375" style="426" customWidth="1"/>
    <col min="4356" max="4356" width="16.7109375" style="426" customWidth="1"/>
    <col min="4357" max="4357" width="9.140625" style="426"/>
    <col min="4358" max="4358" width="10.7109375" style="426" customWidth="1"/>
    <col min="4359" max="4359" width="9.140625" style="426"/>
    <col min="4360" max="4360" width="9.85546875" style="426" customWidth="1"/>
    <col min="4361" max="4361" width="9.140625" style="426"/>
    <col min="4362" max="4363" width="14.85546875" style="426" bestFit="1" customWidth="1"/>
    <col min="4364" max="4364" width="13.42578125" style="426" bestFit="1" customWidth="1"/>
    <col min="4365" max="4365" width="13.42578125" style="426" customWidth="1"/>
    <col min="4366" max="4367" width="14.85546875" style="426" bestFit="1" customWidth="1"/>
    <col min="4368" max="4368" width="13" style="426" customWidth="1"/>
    <col min="4369" max="4369" width="15.42578125" style="426" bestFit="1" customWidth="1"/>
    <col min="4370" max="4609" width="9.140625" style="426"/>
    <col min="4610" max="4610" width="6.85546875" style="426" customWidth="1"/>
    <col min="4611" max="4611" width="8.7109375" style="426" customWidth="1"/>
    <col min="4612" max="4612" width="16.7109375" style="426" customWidth="1"/>
    <col min="4613" max="4613" width="9.140625" style="426"/>
    <col min="4614" max="4614" width="10.7109375" style="426" customWidth="1"/>
    <col min="4615" max="4615" width="9.140625" style="426"/>
    <col min="4616" max="4616" width="9.85546875" style="426" customWidth="1"/>
    <col min="4617" max="4617" width="9.140625" style="426"/>
    <col min="4618" max="4619" width="14.85546875" style="426" bestFit="1" customWidth="1"/>
    <col min="4620" max="4620" width="13.42578125" style="426" bestFit="1" customWidth="1"/>
    <col min="4621" max="4621" width="13.42578125" style="426" customWidth="1"/>
    <col min="4622" max="4623" width="14.85546875" style="426" bestFit="1" customWidth="1"/>
    <col min="4624" max="4624" width="13" style="426" customWidth="1"/>
    <col min="4625" max="4625" width="15.42578125" style="426" bestFit="1" customWidth="1"/>
    <col min="4626" max="4865" width="9.140625" style="426"/>
    <col min="4866" max="4866" width="6.85546875" style="426" customWidth="1"/>
    <col min="4867" max="4867" width="8.7109375" style="426" customWidth="1"/>
    <col min="4868" max="4868" width="16.7109375" style="426" customWidth="1"/>
    <col min="4869" max="4869" width="9.140625" style="426"/>
    <col min="4870" max="4870" width="10.7109375" style="426" customWidth="1"/>
    <col min="4871" max="4871" width="9.140625" style="426"/>
    <col min="4872" max="4872" width="9.85546875" style="426" customWidth="1"/>
    <col min="4873" max="4873" width="9.140625" style="426"/>
    <col min="4874" max="4875" width="14.85546875" style="426" bestFit="1" customWidth="1"/>
    <col min="4876" max="4876" width="13.42578125" style="426" bestFit="1" customWidth="1"/>
    <col min="4877" max="4877" width="13.42578125" style="426" customWidth="1"/>
    <col min="4878" max="4879" width="14.85546875" style="426" bestFit="1" customWidth="1"/>
    <col min="4880" max="4880" width="13" style="426" customWidth="1"/>
    <col min="4881" max="4881" width="15.42578125" style="426" bestFit="1" customWidth="1"/>
    <col min="4882" max="5121" width="9.140625" style="426"/>
    <col min="5122" max="5122" width="6.85546875" style="426" customWidth="1"/>
    <col min="5123" max="5123" width="8.7109375" style="426" customWidth="1"/>
    <col min="5124" max="5124" width="16.7109375" style="426" customWidth="1"/>
    <col min="5125" max="5125" width="9.140625" style="426"/>
    <col min="5126" max="5126" width="10.7109375" style="426" customWidth="1"/>
    <col min="5127" max="5127" width="9.140625" style="426"/>
    <col min="5128" max="5128" width="9.85546875" style="426" customWidth="1"/>
    <col min="5129" max="5129" width="9.140625" style="426"/>
    <col min="5130" max="5131" width="14.85546875" style="426" bestFit="1" customWidth="1"/>
    <col min="5132" max="5132" width="13.42578125" style="426" bestFit="1" customWidth="1"/>
    <col min="5133" max="5133" width="13.42578125" style="426" customWidth="1"/>
    <col min="5134" max="5135" width="14.85546875" style="426" bestFit="1" customWidth="1"/>
    <col min="5136" max="5136" width="13" style="426" customWidth="1"/>
    <col min="5137" max="5137" width="15.42578125" style="426" bestFit="1" customWidth="1"/>
    <col min="5138" max="5377" width="9.140625" style="426"/>
    <col min="5378" max="5378" width="6.85546875" style="426" customWidth="1"/>
    <col min="5379" max="5379" width="8.7109375" style="426" customWidth="1"/>
    <col min="5380" max="5380" width="16.7109375" style="426" customWidth="1"/>
    <col min="5381" max="5381" width="9.140625" style="426"/>
    <col min="5382" max="5382" width="10.7109375" style="426" customWidth="1"/>
    <col min="5383" max="5383" width="9.140625" style="426"/>
    <col min="5384" max="5384" width="9.85546875" style="426" customWidth="1"/>
    <col min="5385" max="5385" width="9.140625" style="426"/>
    <col min="5386" max="5387" width="14.85546875" style="426" bestFit="1" customWidth="1"/>
    <col min="5388" max="5388" width="13.42578125" style="426" bestFit="1" customWidth="1"/>
    <col min="5389" max="5389" width="13.42578125" style="426" customWidth="1"/>
    <col min="5390" max="5391" width="14.85546875" style="426" bestFit="1" customWidth="1"/>
    <col min="5392" max="5392" width="13" style="426" customWidth="1"/>
    <col min="5393" max="5393" width="15.42578125" style="426" bestFit="1" customWidth="1"/>
    <col min="5394" max="5633" width="9.140625" style="426"/>
    <col min="5634" max="5634" width="6.85546875" style="426" customWidth="1"/>
    <col min="5635" max="5635" width="8.7109375" style="426" customWidth="1"/>
    <col min="5636" max="5636" width="16.7109375" style="426" customWidth="1"/>
    <col min="5637" max="5637" width="9.140625" style="426"/>
    <col min="5638" max="5638" width="10.7109375" style="426" customWidth="1"/>
    <col min="5639" max="5639" width="9.140625" style="426"/>
    <col min="5640" max="5640" width="9.85546875" style="426" customWidth="1"/>
    <col min="5641" max="5641" width="9.140625" style="426"/>
    <col min="5642" max="5643" width="14.85546875" style="426" bestFit="1" customWidth="1"/>
    <col min="5644" max="5644" width="13.42578125" style="426" bestFit="1" customWidth="1"/>
    <col min="5645" max="5645" width="13.42578125" style="426" customWidth="1"/>
    <col min="5646" max="5647" width="14.85546875" style="426" bestFit="1" customWidth="1"/>
    <col min="5648" max="5648" width="13" style="426" customWidth="1"/>
    <col min="5649" max="5649" width="15.42578125" style="426" bestFit="1" customWidth="1"/>
    <col min="5650" max="5889" width="9.140625" style="426"/>
    <col min="5890" max="5890" width="6.85546875" style="426" customWidth="1"/>
    <col min="5891" max="5891" width="8.7109375" style="426" customWidth="1"/>
    <col min="5892" max="5892" width="16.7109375" style="426" customWidth="1"/>
    <col min="5893" max="5893" width="9.140625" style="426"/>
    <col min="5894" max="5894" width="10.7109375" style="426" customWidth="1"/>
    <col min="5895" max="5895" width="9.140625" style="426"/>
    <col min="5896" max="5896" width="9.85546875" style="426" customWidth="1"/>
    <col min="5897" max="5897" width="9.140625" style="426"/>
    <col min="5898" max="5899" width="14.85546875" style="426" bestFit="1" customWidth="1"/>
    <col min="5900" max="5900" width="13.42578125" style="426" bestFit="1" customWidth="1"/>
    <col min="5901" max="5901" width="13.42578125" style="426" customWidth="1"/>
    <col min="5902" max="5903" width="14.85546875" style="426" bestFit="1" customWidth="1"/>
    <col min="5904" max="5904" width="13" style="426" customWidth="1"/>
    <col min="5905" max="5905" width="15.42578125" style="426" bestFit="1" customWidth="1"/>
    <col min="5906" max="6145" width="9.140625" style="426"/>
    <col min="6146" max="6146" width="6.85546875" style="426" customWidth="1"/>
    <col min="6147" max="6147" width="8.7109375" style="426" customWidth="1"/>
    <col min="6148" max="6148" width="16.7109375" style="426" customWidth="1"/>
    <col min="6149" max="6149" width="9.140625" style="426"/>
    <col min="6150" max="6150" width="10.7109375" style="426" customWidth="1"/>
    <col min="6151" max="6151" width="9.140625" style="426"/>
    <col min="6152" max="6152" width="9.85546875" style="426" customWidth="1"/>
    <col min="6153" max="6153" width="9.140625" style="426"/>
    <col min="6154" max="6155" width="14.85546875" style="426" bestFit="1" customWidth="1"/>
    <col min="6156" max="6156" width="13.42578125" style="426" bestFit="1" customWidth="1"/>
    <col min="6157" max="6157" width="13.42578125" style="426" customWidth="1"/>
    <col min="6158" max="6159" width="14.85546875" style="426" bestFit="1" customWidth="1"/>
    <col min="6160" max="6160" width="13" style="426" customWidth="1"/>
    <col min="6161" max="6161" width="15.42578125" style="426" bestFit="1" customWidth="1"/>
    <col min="6162" max="6401" width="9.140625" style="426"/>
    <col min="6402" max="6402" width="6.85546875" style="426" customWidth="1"/>
    <col min="6403" max="6403" width="8.7109375" style="426" customWidth="1"/>
    <col min="6404" max="6404" width="16.7109375" style="426" customWidth="1"/>
    <col min="6405" max="6405" width="9.140625" style="426"/>
    <col min="6406" max="6406" width="10.7109375" style="426" customWidth="1"/>
    <col min="6407" max="6407" width="9.140625" style="426"/>
    <col min="6408" max="6408" width="9.85546875" style="426" customWidth="1"/>
    <col min="6409" max="6409" width="9.140625" style="426"/>
    <col min="6410" max="6411" width="14.85546875" style="426" bestFit="1" customWidth="1"/>
    <col min="6412" max="6412" width="13.42578125" style="426" bestFit="1" customWidth="1"/>
    <col min="6413" max="6413" width="13.42578125" style="426" customWidth="1"/>
    <col min="6414" max="6415" width="14.85546875" style="426" bestFit="1" customWidth="1"/>
    <col min="6416" max="6416" width="13" style="426" customWidth="1"/>
    <col min="6417" max="6417" width="15.42578125" style="426" bestFit="1" customWidth="1"/>
    <col min="6418" max="6657" width="9.140625" style="426"/>
    <col min="6658" max="6658" width="6.85546875" style="426" customWidth="1"/>
    <col min="6659" max="6659" width="8.7109375" style="426" customWidth="1"/>
    <col min="6660" max="6660" width="16.7109375" style="426" customWidth="1"/>
    <col min="6661" max="6661" width="9.140625" style="426"/>
    <col min="6662" max="6662" width="10.7109375" style="426" customWidth="1"/>
    <col min="6663" max="6663" width="9.140625" style="426"/>
    <col min="6664" max="6664" width="9.85546875" style="426" customWidth="1"/>
    <col min="6665" max="6665" width="9.140625" style="426"/>
    <col min="6666" max="6667" width="14.85546875" style="426" bestFit="1" customWidth="1"/>
    <col min="6668" max="6668" width="13.42578125" style="426" bestFit="1" customWidth="1"/>
    <col min="6669" max="6669" width="13.42578125" style="426" customWidth="1"/>
    <col min="6670" max="6671" width="14.85546875" style="426" bestFit="1" customWidth="1"/>
    <col min="6672" max="6672" width="13" style="426" customWidth="1"/>
    <col min="6673" max="6673" width="15.42578125" style="426" bestFit="1" customWidth="1"/>
    <col min="6674" max="6913" width="9.140625" style="426"/>
    <col min="6914" max="6914" width="6.85546875" style="426" customWidth="1"/>
    <col min="6915" max="6915" width="8.7109375" style="426" customWidth="1"/>
    <col min="6916" max="6916" width="16.7109375" style="426" customWidth="1"/>
    <col min="6917" max="6917" width="9.140625" style="426"/>
    <col min="6918" max="6918" width="10.7109375" style="426" customWidth="1"/>
    <col min="6919" max="6919" width="9.140625" style="426"/>
    <col min="6920" max="6920" width="9.85546875" style="426" customWidth="1"/>
    <col min="6921" max="6921" width="9.140625" style="426"/>
    <col min="6922" max="6923" width="14.85546875" style="426" bestFit="1" customWidth="1"/>
    <col min="6924" max="6924" width="13.42578125" style="426" bestFit="1" customWidth="1"/>
    <col min="6925" max="6925" width="13.42578125" style="426" customWidth="1"/>
    <col min="6926" max="6927" width="14.85546875" style="426" bestFit="1" customWidth="1"/>
    <col min="6928" max="6928" width="13" style="426" customWidth="1"/>
    <col min="6929" max="6929" width="15.42578125" style="426" bestFit="1" customWidth="1"/>
    <col min="6930" max="7169" width="9.140625" style="426"/>
    <col min="7170" max="7170" width="6.85546875" style="426" customWidth="1"/>
    <col min="7171" max="7171" width="8.7109375" style="426" customWidth="1"/>
    <col min="7172" max="7172" width="16.7109375" style="426" customWidth="1"/>
    <col min="7173" max="7173" width="9.140625" style="426"/>
    <col min="7174" max="7174" width="10.7109375" style="426" customWidth="1"/>
    <col min="7175" max="7175" width="9.140625" style="426"/>
    <col min="7176" max="7176" width="9.85546875" style="426" customWidth="1"/>
    <col min="7177" max="7177" width="9.140625" style="426"/>
    <col min="7178" max="7179" width="14.85546875" style="426" bestFit="1" customWidth="1"/>
    <col min="7180" max="7180" width="13.42578125" style="426" bestFit="1" customWidth="1"/>
    <col min="7181" max="7181" width="13.42578125" style="426" customWidth="1"/>
    <col min="7182" max="7183" width="14.85546875" style="426" bestFit="1" customWidth="1"/>
    <col min="7184" max="7184" width="13" style="426" customWidth="1"/>
    <col min="7185" max="7185" width="15.42578125" style="426" bestFit="1" customWidth="1"/>
    <col min="7186" max="7425" width="9.140625" style="426"/>
    <col min="7426" max="7426" width="6.85546875" style="426" customWidth="1"/>
    <col min="7427" max="7427" width="8.7109375" style="426" customWidth="1"/>
    <col min="7428" max="7428" width="16.7109375" style="426" customWidth="1"/>
    <col min="7429" max="7429" width="9.140625" style="426"/>
    <col min="7430" max="7430" width="10.7109375" style="426" customWidth="1"/>
    <col min="7431" max="7431" width="9.140625" style="426"/>
    <col min="7432" max="7432" width="9.85546875" style="426" customWidth="1"/>
    <col min="7433" max="7433" width="9.140625" style="426"/>
    <col min="7434" max="7435" width="14.85546875" style="426" bestFit="1" customWidth="1"/>
    <col min="7436" max="7436" width="13.42578125" style="426" bestFit="1" customWidth="1"/>
    <col min="7437" max="7437" width="13.42578125" style="426" customWidth="1"/>
    <col min="7438" max="7439" width="14.85546875" style="426" bestFit="1" customWidth="1"/>
    <col min="7440" max="7440" width="13" style="426" customWidth="1"/>
    <col min="7441" max="7441" width="15.42578125" style="426" bestFit="1" customWidth="1"/>
    <col min="7442" max="7681" width="9.140625" style="426"/>
    <col min="7682" max="7682" width="6.85546875" style="426" customWidth="1"/>
    <col min="7683" max="7683" width="8.7109375" style="426" customWidth="1"/>
    <col min="7684" max="7684" width="16.7109375" style="426" customWidth="1"/>
    <col min="7685" max="7685" width="9.140625" style="426"/>
    <col min="7686" max="7686" width="10.7109375" style="426" customWidth="1"/>
    <col min="7687" max="7687" width="9.140625" style="426"/>
    <col min="7688" max="7688" width="9.85546875" style="426" customWidth="1"/>
    <col min="7689" max="7689" width="9.140625" style="426"/>
    <col min="7690" max="7691" width="14.85546875" style="426" bestFit="1" customWidth="1"/>
    <col min="7692" max="7692" width="13.42578125" style="426" bestFit="1" customWidth="1"/>
    <col min="7693" max="7693" width="13.42578125" style="426" customWidth="1"/>
    <col min="7694" max="7695" width="14.85546875" style="426" bestFit="1" customWidth="1"/>
    <col min="7696" max="7696" width="13" style="426" customWidth="1"/>
    <col min="7697" max="7697" width="15.42578125" style="426" bestFit="1" customWidth="1"/>
    <col min="7698" max="7937" width="9.140625" style="426"/>
    <col min="7938" max="7938" width="6.85546875" style="426" customWidth="1"/>
    <col min="7939" max="7939" width="8.7109375" style="426" customWidth="1"/>
    <col min="7940" max="7940" width="16.7109375" style="426" customWidth="1"/>
    <col min="7941" max="7941" width="9.140625" style="426"/>
    <col min="7942" max="7942" width="10.7109375" style="426" customWidth="1"/>
    <col min="7943" max="7943" width="9.140625" style="426"/>
    <col min="7944" max="7944" width="9.85546875" style="426" customWidth="1"/>
    <col min="7945" max="7945" width="9.140625" style="426"/>
    <col min="7946" max="7947" width="14.85546875" style="426" bestFit="1" customWidth="1"/>
    <col min="7948" max="7948" width="13.42578125" style="426" bestFit="1" customWidth="1"/>
    <col min="7949" max="7949" width="13.42578125" style="426" customWidth="1"/>
    <col min="7950" max="7951" width="14.85546875" style="426" bestFit="1" customWidth="1"/>
    <col min="7952" max="7952" width="13" style="426" customWidth="1"/>
    <col min="7953" max="7953" width="15.42578125" style="426" bestFit="1" customWidth="1"/>
    <col min="7954" max="8193" width="9.140625" style="426"/>
    <col min="8194" max="8194" width="6.85546875" style="426" customWidth="1"/>
    <col min="8195" max="8195" width="8.7109375" style="426" customWidth="1"/>
    <col min="8196" max="8196" width="16.7109375" style="426" customWidth="1"/>
    <col min="8197" max="8197" width="9.140625" style="426"/>
    <col min="8198" max="8198" width="10.7109375" style="426" customWidth="1"/>
    <col min="8199" max="8199" width="9.140625" style="426"/>
    <col min="8200" max="8200" width="9.85546875" style="426" customWidth="1"/>
    <col min="8201" max="8201" width="9.140625" style="426"/>
    <col min="8202" max="8203" width="14.85546875" style="426" bestFit="1" customWidth="1"/>
    <col min="8204" max="8204" width="13.42578125" style="426" bestFit="1" customWidth="1"/>
    <col min="8205" max="8205" width="13.42578125" style="426" customWidth="1"/>
    <col min="8206" max="8207" width="14.85546875" style="426" bestFit="1" customWidth="1"/>
    <col min="8208" max="8208" width="13" style="426" customWidth="1"/>
    <col min="8209" max="8209" width="15.42578125" style="426" bestFit="1" customWidth="1"/>
    <col min="8210" max="8449" width="9.140625" style="426"/>
    <col min="8450" max="8450" width="6.85546875" style="426" customWidth="1"/>
    <col min="8451" max="8451" width="8.7109375" style="426" customWidth="1"/>
    <col min="8452" max="8452" width="16.7109375" style="426" customWidth="1"/>
    <col min="8453" max="8453" width="9.140625" style="426"/>
    <col min="8454" max="8454" width="10.7109375" style="426" customWidth="1"/>
    <col min="8455" max="8455" width="9.140625" style="426"/>
    <col min="8456" max="8456" width="9.85546875" style="426" customWidth="1"/>
    <col min="8457" max="8457" width="9.140625" style="426"/>
    <col min="8458" max="8459" width="14.85546875" style="426" bestFit="1" customWidth="1"/>
    <col min="8460" max="8460" width="13.42578125" style="426" bestFit="1" customWidth="1"/>
    <col min="8461" max="8461" width="13.42578125" style="426" customWidth="1"/>
    <col min="8462" max="8463" width="14.85546875" style="426" bestFit="1" customWidth="1"/>
    <col min="8464" max="8464" width="13" style="426" customWidth="1"/>
    <col min="8465" max="8465" width="15.42578125" style="426" bestFit="1" customWidth="1"/>
    <col min="8466" max="8705" width="9.140625" style="426"/>
    <col min="8706" max="8706" width="6.85546875" style="426" customWidth="1"/>
    <col min="8707" max="8707" width="8.7109375" style="426" customWidth="1"/>
    <col min="8708" max="8708" width="16.7109375" style="426" customWidth="1"/>
    <col min="8709" max="8709" width="9.140625" style="426"/>
    <col min="8710" max="8710" width="10.7109375" style="426" customWidth="1"/>
    <col min="8711" max="8711" width="9.140625" style="426"/>
    <col min="8712" max="8712" width="9.85546875" style="426" customWidth="1"/>
    <col min="8713" max="8713" width="9.140625" style="426"/>
    <col min="8714" max="8715" width="14.85546875" style="426" bestFit="1" customWidth="1"/>
    <col min="8716" max="8716" width="13.42578125" style="426" bestFit="1" customWidth="1"/>
    <col min="8717" max="8717" width="13.42578125" style="426" customWidth="1"/>
    <col min="8718" max="8719" width="14.85546875" style="426" bestFit="1" customWidth="1"/>
    <col min="8720" max="8720" width="13" style="426" customWidth="1"/>
    <col min="8721" max="8721" width="15.42578125" style="426" bestFit="1" customWidth="1"/>
    <col min="8722" max="8961" width="9.140625" style="426"/>
    <col min="8962" max="8962" width="6.85546875" style="426" customWidth="1"/>
    <col min="8963" max="8963" width="8.7109375" style="426" customWidth="1"/>
    <col min="8964" max="8964" width="16.7109375" style="426" customWidth="1"/>
    <col min="8965" max="8965" width="9.140625" style="426"/>
    <col min="8966" max="8966" width="10.7109375" style="426" customWidth="1"/>
    <col min="8967" max="8967" width="9.140625" style="426"/>
    <col min="8968" max="8968" width="9.85546875" style="426" customWidth="1"/>
    <col min="8969" max="8969" width="9.140625" style="426"/>
    <col min="8970" max="8971" width="14.85546875" style="426" bestFit="1" customWidth="1"/>
    <col min="8972" max="8972" width="13.42578125" style="426" bestFit="1" customWidth="1"/>
    <col min="8973" max="8973" width="13.42578125" style="426" customWidth="1"/>
    <col min="8974" max="8975" width="14.85546875" style="426" bestFit="1" customWidth="1"/>
    <col min="8976" max="8976" width="13" style="426" customWidth="1"/>
    <col min="8977" max="8977" width="15.42578125" style="426" bestFit="1" customWidth="1"/>
    <col min="8978" max="9217" width="9.140625" style="426"/>
    <col min="9218" max="9218" width="6.85546875" style="426" customWidth="1"/>
    <col min="9219" max="9219" width="8.7109375" style="426" customWidth="1"/>
    <col min="9220" max="9220" width="16.7109375" style="426" customWidth="1"/>
    <col min="9221" max="9221" width="9.140625" style="426"/>
    <col min="9222" max="9222" width="10.7109375" style="426" customWidth="1"/>
    <col min="9223" max="9223" width="9.140625" style="426"/>
    <col min="9224" max="9224" width="9.85546875" style="426" customWidth="1"/>
    <col min="9225" max="9225" width="9.140625" style="426"/>
    <col min="9226" max="9227" width="14.85546875" style="426" bestFit="1" customWidth="1"/>
    <col min="9228" max="9228" width="13.42578125" style="426" bestFit="1" customWidth="1"/>
    <col min="9229" max="9229" width="13.42578125" style="426" customWidth="1"/>
    <col min="9230" max="9231" width="14.85546875" style="426" bestFit="1" customWidth="1"/>
    <col min="9232" max="9232" width="13" style="426" customWidth="1"/>
    <col min="9233" max="9233" width="15.42578125" style="426" bestFit="1" customWidth="1"/>
    <col min="9234" max="9473" width="9.140625" style="426"/>
    <col min="9474" max="9474" width="6.85546875" style="426" customWidth="1"/>
    <col min="9475" max="9475" width="8.7109375" style="426" customWidth="1"/>
    <col min="9476" max="9476" width="16.7109375" style="426" customWidth="1"/>
    <col min="9477" max="9477" width="9.140625" style="426"/>
    <col min="9478" max="9478" width="10.7109375" style="426" customWidth="1"/>
    <col min="9479" max="9479" width="9.140625" style="426"/>
    <col min="9480" max="9480" width="9.85546875" style="426" customWidth="1"/>
    <col min="9481" max="9481" width="9.140625" style="426"/>
    <col min="9482" max="9483" width="14.85546875" style="426" bestFit="1" customWidth="1"/>
    <col min="9484" max="9484" width="13.42578125" style="426" bestFit="1" customWidth="1"/>
    <col min="9485" max="9485" width="13.42578125" style="426" customWidth="1"/>
    <col min="9486" max="9487" width="14.85546875" style="426" bestFit="1" customWidth="1"/>
    <col min="9488" max="9488" width="13" style="426" customWidth="1"/>
    <col min="9489" max="9489" width="15.42578125" style="426" bestFit="1" customWidth="1"/>
    <col min="9490" max="9729" width="9.140625" style="426"/>
    <col min="9730" max="9730" width="6.85546875" style="426" customWidth="1"/>
    <col min="9731" max="9731" width="8.7109375" style="426" customWidth="1"/>
    <col min="9732" max="9732" width="16.7109375" style="426" customWidth="1"/>
    <col min="9733" max="9733" width="9.140625" style="426"/>
    <col min="9734" max="9734" width="10.7109375" style="426" customWidth="1"/>
    <col min="9735" max="9735" width="9.140625" style="426"/>
    <col min="9736" max="9736" width="9.85546875" style="426" customWidth="1"/>
    <col min="9737" max="9737" width="9.140625" style="426"/>
    <col min="9738" max="9739" width="14.85546875" style="426" bestFit="1" customWidth="1"/>
    <col min="9740" max="9740" width="13.42578125" style="426" bestFit="1" customWidth="1"/>
    <col min="9741" max="9741" width="13.42578125" style="426" customWidth="1"/>
    <col min="9742" max="9743" width="14.85546875" style="426" bestFit="1" customWidth="1"/>
    <col min="9744" max="9744" width="13" style="426" customWidth="1"/>
    <col min="9745" max="9745" width="15.42578125" style="426" bestFit="1" customWidth="1"/>
    <col min="9746" max="9985" width="9.140625" style="426"/>
    <col min="9986" max="9986" width="6.85546875" style="426" customWidth="1"/>
    <col min="9987" max="9987" width="8.7109375" style="426" customWidth="1"/>
    <col min="9988" max="9988" width="16.7109375" style="426" customWidth="1"/>
    <col min="9989" max="9989" width="9.140625" style="426"/>
    <col min="9990" max="9990" width="10.7109375" style="426" customWidth="1"/>
    <col min="9991" max="9991" width="9.140625" style="426"/>
    <col min="9992" max="9992" width="9.85546875" style="426" customWidth="1"/>
    <col min="9993" max="9993" width="9.140625" style="426"/>
    <col min="9994" max="9995" width="14.85546875" style="426" bestFit="1" customWidth="1"/>
    <col min="9996" max="9996" width="13.42578125" style="426" bestFit="1" customWidth="1"/>
    <col min="9997" max="9997" width="13.42578125" style="426" customWidth="1"/>
    <col min="9998" max="9999" width="14.85546875" style="426" bestFit="1" customWidth="1"/>
    <col min="10000" max="10000" width="13" style="426" customWidth="1"/>
    <col min="10001" max="10001" width="15.42578125" style="426" bestFit="1" customWidth="1"/>
    <col min="10002" max="10241" width="9.140625" style="426"/>
    <col min="10242" max="10242" width="6.85546875" style="426" customWidth="1"/>
    <col min="10243" max="10243" width="8.7109375" style="426" customWidth="1"/>
    <col min="10244" max="10244" width="16.7109375" style="426" customWidth="1"/>
    <col min="10245" max="10245" width="9.140625" style="426"/>
    <col min="10246" max="10246" width="10.7109375" style="426" customWidth="1"/>
    <col min="10247" max="10247" width="9.140625" style="426"/>
    <col min="10248" max="10248" width="9.85546875" style="426" customWidth="1"/>
    <col min="10249" max="10249" width="9.140625" style="426"/>
    <col min="10250" max="10251" width="14.85546875" style="426" bestFit="1" customWidth="1"/>
    <col min="10252" max="10252" width="13.42578125" style="426" bestFit="1" customWidth="1"/>
    <col min="10253" max="10253" width="13.42578125" style="426" customWidth="1"/>
    <col min="10254" max="10255" width="14.85546875" style="426" bestFit="1" customWidth="1"/>
    <col min="10256" max="10256" width="13" style="426" customWidth="1"/>
    <col min="10257" max="10257" width="15.42578125" style="426" bestFit="1" customWidth="1"/>
    <col min="10258" max="10497" width="9.140625" style="426"/>
    <col min="10498" max="10498" width="6.85546875" style="426" customWidth="1"/>
    <col min="10499" max="10499" width="8.7109375" style="426" customWidth="1"/>
    <col min="10500" max="10500" width="16.7109375" style="426" customWidth="1"/>
    <col min="10501" max="10501" width="9.140625" style="426"/>
    <col min="10502" max="10502" width="10.7109375" style="426" customWidth="1"/>
    <col min="10503" max="10503" width="9.140625" style="426"/>
    <col min="10504" max="10504" width="9.85546875" style="426" customWidth="1"/>
    <col min="10505" max="10505" width="9.140625" style="426"/>
    <col min="10506" max="10507" width="14.85546875" style="426" bestFit="1" customWidth="1"/>
    <col min="10508" max="10508" width="13.42578125" style="426" bestFit="1" customWidth="1"/>
    <col min="10509" max="10509" width="13.42578125" style="426" customWidth="1"/>
    <col min="10510" max="10511" width="14.85546875" style="426" bestFit="1" customWidth="1"/>
    <col min="10512" max="10512" width="13" style="426" customWidth="1"/>
    <col min="10513" max="10513" width="15.42578125" style="426" bestFit="1" customWidth="1"/>
    <col min="10514" max="10753" width="9.140625" style="426"/>
    <col min="10754" max="10754" width="6.85546875" style="426" customWidth="1"/>
    <col min="10755" max="10755" width="8.7109375" style="426" customWidth="1"/>
    <col min="10756" max="10756" width="16.7109375" style="426" customWidth="1"/>
    <col min="10757" max="10757" width="9.140625" style="426"/>
    <col min="10758" max="10758" width="10.7109375" style="426" customWidth="1"/>
    <col min="10759" max="10759" width="9.140625" style="426"/>
    <col min="10760" max="10760" width="9.85546875" style="426" customWidth="1"/>
    <col min="10761" max="10761" width="9.140625" style="426"/>
    <col min="10762" max="10763" width="14.85546875" style="426" bestFit="1" customWidth="1"/>
    <col min="10764" max="10764" width="13.42578125" style="426" bestFit="1" customWidth="1"/>
    <col min="10765" max="10765" width="13.42578125" style="426" customWidth="1"/>
    <col min="10766" max="10767" width="14.85546875" style="426" bestFit="1" customWidth="1"/>
    <col min="10768" max="10768" width="13" style="426" customWidth="1"/>
    <col min="10769" max="10769" width="15.42578125" style="426" bestFit="1" customWidth="1"/>
    <col min="10770" max="11009" width="9.140625" style="426"/>
    <col min="11010" max="11010" width="6.85546875" style="426" customWidth="1"/>
    <col min="11011" max="11011" width="8.7109375" style="426" customWidth="1"/>
    <col min="11012" max="11012" width="16.7109375" style="426" customWidth="1"/>
    <col min="11013" max="11013" width="9.140625" style="426"/>
    <col min="11014" max="11014" width="10.7109375" style="426" customWidth="1"/>
    <col min="11015" max="11015" width="9.140625" style="426"/>
    <col min="11016" max="11016" width="9.85546875" style="426" customWidth="1"/>
    <col min="11017" max="11017" width="9.140625" style="426"/>
    <col min="11018" max="11019" width="14.85546875" style="426" bestFit="1" customWidth="1"/>
    <col min="11020" max="11020" width="13.42578125" style="426" bestFit="1" customWidth="1"/>
    <col min="11021" max="11021" width="13.42578125" style="426" customWidth="1"/>
    <col min="11022" max="11023" width="14.85546875" style="426" bestFit="1" customWidth="1"/>
    <col min="11024" max="11024" width="13" style="426" customWidth="1"/>
    <col min="11025" max="11025" width="15.42578125" style="426" bestFit="1" customWidth="1"/>
    <col min="11026" max="11265" width="9.140625" style="426"/>
    <col min="11266" max="11266" width="6.85546875" style="426" customWidth="1"/>
    <col min="11267" max="11267" width="8.7109375" style="426" customWidth="1"/>
    <col min="11268" max="11268" width="16.7109375" style="426" customWidth="1"/>
    <col min="11269" max="11269" width="9.140625" style="426"/>
    <col min="11270" max="11270" width="10.7109375" style="426" customWidth="1"/>
    <col min="11271" max="11271" width="9.140625" style="426"/>
    <col min="11272" max="11272" width="9.85546875" style="426" customWidth="1"/>
    <col min="11273" max="11273" width="9.140625" style="426"/>
    <col min="11274" max="11275" width="14.85546875" style="426" bestFit="1" customWidth="1"/>
    <col min="11276" max="11276" width="13.42578125" style="426" bestFit="1" customWidth="1"/>
    <col min="11277" max="11277" width="13.42578125" style="426" customWidth="1"/>
    <col min="11278" max="11279" width="14.85546875" style="426" bestFit="1" customWidth="1"/>
    <col min="11280" max="11280" width="13" style="426" customWidth="1"/>
    <col min="11281" max="11281" width="15.42578125" style="426" bestFit="1" customWidth="1"/>
    <col min="11282" max="11521" width="9.140625" style="426"/>
    <col min="11522" max="11522" width="6.85546875" style="426" customWidth="1"/>
    <col min="11523" max="11523" width="8.7109375" style="426" customWidth="1"/>
    <col min="11524" max="11524" width="16.7109375" style="426" customWidth="1"/>
    <col min="11525" max="11525" width="9.140625" style="426"/>
    <col min="11526" max="11526" width="10.7109375" style="426" customWidth="1"/>
    <col min="11527" max="11527" width="9.140625" style="426"/>
    <col min="11528" max="11528" width="9.85546875" style="426" customWidth="1"/>
    <col min="11529" max="11529" width="9.140625" style="426"/>
    <col min="11530" max="11531" width="14.85546875" style="426" bestFit="1" customWidth="1"/>
    <col min="11532" max="11532" width="13.42578125" style="426" bestFit="1" customWidth="1"/>
    <col min="11533" max="11533" width="13.42578125" style="426" customWidth="1"/>
    <col min="11534" max="11535" width="14.85546875" style="426" bestFit="1" customWidth="1"/>
    <col min="11536" max="11536" width="13" style="426" customWidth="1"/>
    <col min="11537" max="11537" width="15.42578125" style="426" bestFit="1" customWidth="1"/>
    <col min="11538" max="11777" width="9.140625" style="426"/>
    <col min="11778" max="11778" width="6.85546875" style="426" customWidth="1"/>
    <col min="11779" max="11779" width="8.7109375" style="426" customWidth="1"/>
    <col min="11780" max="11780" width="16.7109375" style="426" customWidth="1"/>
    <col min="11781" max="11781" width="9.140625" style="426"/>
    <col min="11782" max="11782" width="10.7109375" style="426" customWidth="1"/>
    <col min="11783" max="11783" width="9.140625" style="426"/>
    <col min="11784" max="11784" width="9.85546875" style="426" customWidth="1"/>
    <col min="11785" max="11785" width="9.140625" style="426"/>
    <col min="11786" max="11787" width="14.85546875" style="426" bestFit="1" customWidth="1"/>
    <col min="11788" max="11788" width="13.42578125" style="426" bestFit="1" customWidth="1"/>
    <col min="11789" max="11789" width="13.42578125" style="426" customWidth="1"/>
    <col min="11790" max="11791" width="14.85546875" style="426" bestFit="1" customWidth="1"/>
    <col min="11792" max="11792" width="13" style="426" customWidth="1"/>
    <col min="11793" max="11793" width="15.42578125" style="426" bestFit="1" customWidth="1"/>
    <col min="11794" max="12033" width="9.140625" style="426"/>
    <col min="12034" max="12034" width="6.85546875" style="426" customWidth="1"/>
    <col min="12035" max="12035" width="8.7109375" style="426" customWidth="1"/>
    <col min="12036" max="12036" width="16.7109375" style="426" customWidth="1"/>
    <col min="12037" max="12037" width="9.140625" style="426"/>
    <col min="12038" max="12038" width="10.7109375" style="426" customWidth="1"/>
    <col min="12039" max="12039" width="9.140625" style="426"/>
    <col min="12040" max="12040" width="9.85546875" style="426" customWidth="1"/>
    <col min="12041" max="12041" width="9.140625" style="426"/>
    <col min="12042" max="12043" width="14.85546875" style="426" bestFit="1" customWidth="1"/>
    <col min="12044" max="12044" width="13.42578125" style="426" bestFit="1" customWidth="1"/>
    <col min="12045" max="12045" width="13.42578125" style="426" customWidth="1"/>
    <col min="12046" max="12047" width="14.85546875" style="426" bestFit="1" customWidth="1"/>
    <col min="12048" max="12048" width="13" style="426" customWidth="1"/>
    <col min="12049" max="12049" width="15.42578125" style="426" bestFit="1" customWidth="1"/>
    <col min="12050" max="12289" width="9.140625" style="426"/>
    <col min="12290" max="12290" width="6.85546875" style="426" customWidth="1"/>
    <col min="12291" max="12291" width="8.7109375" style="426" customWidth="1"/>
    <col min="12292" max="12292" width="16.7109375" style="426" customWidth="1"/>
    <col min="12293" max="12293" width="9.140625" style="426"/>
    <col min="12294" max="12294" width="10.7109375" style="426" customWidth="1"/>
    <col min="12295" max="12295" width="9.140625" style="426"/>
    <col min="12296" max="12296" width="9.85546875" style="426" customWidth="1"/>
    <col min="12297" max="12297" width="9.140625" style="426"/>
    <col min="12298" max="12299" width="14.85546875" style="426" bestFit="1" customWidth="1"/>
    <col min="12300" max="12300" width="13.42578125" style="426" bestFit="1" customWidth="1"/>
    <col min="12301" max="12301" width="13.42578125" style="426" customWidth="1"/>
    <col min="12302" max="12303" width="14.85546875" style="426" bestFit="1" customWidth="1"/>
    <col min="12304" max="12304" width="13" style="426" customWidth="1"/>
    <col min="12305" max="12305" width="15.42578125" style="426" bestFit="1" customWidth="1"/>
    <col min="12306" max="12545" width="9.140625" style="426"/>
    <col min="12546" max="12546" width="6.85546875" style="426" customWidth="1"/>
    <col min="12547" max="12547" width="8.7109375" style="426" customWidth="1"/>
    <col min="12548" max="12548" width="16.7109375" style="426" customWidth="1"/>
    <col min="12549" max="12549" width="9.140625" style="426"/>
    <col min="12550" max="12550" width="10.7109375" style="426" customWidth="1"/>
    <col min="12551" max="12551" width="9.140625" style="426"/>
    <col min="12552" max="12552" width="9.85546875" style="426" customWidth="1"/>
    <col min="12553" max="12553" width="9.140625" style="426"/>
    <col min="12554" max="12555" width="14.85546875" style="426" bestFit="1" customWidth="1"/>
    <col min="12556" max="12556" width="13.42578125" style="426" bestFit="1" customWidth="1"/>
    <col min="12557" max="12557" width="13.42578125" style="426" customWidth="1"/>
    <col min="12558" max="12559" width="14.85546875" style="426" bestFit="1" customWidth="1"/>
    <col min="12560" max="12560" width="13" style="426" customWidth="1"/>
    <col min="12561" max="12561" width="15.42578125" style="426" bestFit="1" customWidth="1"/>
    <col min="12562" max="12801" width="9.140625" style="426"/>
    <col min="12802" max="12802" width="6.85546875" style="426" customWidth="1"/>
    <col min="12803" max="12803" width="8.7109375" style="426" customWidth="1"/>
    <col min="12804" max="12804" width="16.7109375" style="426" customWidth="1"/>
    <col min="12805" max="12805" width="9.140625" style="426"/>
    <col min="12806" max="12806" width="10.7109375" style="426" customWidth="1"/>
    <col min="12807" max="12807" width="9.140625" style="426"/>
    <col min="12808" max="12808" width="9.85546875" style="426" customWidth="1"/>
    <col min="12809" max="12809" width="9.140625" style="426"/>
    <col min="12810" max="12811" width="14.85546875" style="426" bestFit="1" customWidth="1"/>
    <col min="12812" max="12812" width="13.42578125" style="426" bestFit="1" customWidth="1"/>
    <col min="12813" max="12813" width="13.42578125" style="426" customWidth="1"/>
    <col min="12814" max="12815" width="14.85546875" style="426" bestFit="1" customWidth="1"/>
    <col min="12816" max="12816" width="13" style="426" customWidth="1"/>
    <col min="12817" max="12817" width="15.42578125" style="426" bestFit="1" customWidth="1"/>
    <col min="12818" max="13057" width="9.140625" style="426"/>
    <col min="13058" max="13058" width="6.85546875" style="426" customWidth="1"/>
    <col min="13059" max="13059" width="8.7109375" style="426" customWidth="1"/>
    <col min="13060" max="13060" width="16.7109375" style="426" customWidth="1"/>
    <col min="13061" max="13061" width="9.140625" style="426"/>
    <col min="13062" max="13062" width="10.7109375" style="426" customWidth="1"/>
    <col min="13063" max="13063" width="9.140625" style="426"/>
    <col min="13064" max="13064" width="9.85546875" style="426" customWidth="1"/>
    <col min="13065" max="13065" width="9.140625" style="426"/>
    <col min="13066" max="13067" width="14.85546875" style="426" bestFit="1" customWidth="1"/>
    <col min="13068" max="13068" width="13.42578125" style="426" bestFit="1" customWidth="1"/>
    <col min="13069" max="13069" width="13.42578125" style="426" customWidth="1"/>
    <col min="13070" max="13071" width="14.85546875" style="426" bestFit="1" customWidth="1"/>
    <col min="13072" max="13072" width="13" style="426" customWidth="1"/>
    <col min="13073" max="13073" width="15.42578125" style="426" bestFit="1" customWidth="1"/>
    <col min="13074" max="13313" width="9.140625" style="426"/>
    <col min="13314" max="13314" width="6.85546875" style="426" customWidth="1"/>
    <col min="13315" max="13315" width="8.7109375" style="426" customWidth="1"/>
    <col min="13316" max="13316" width="16.7109375" style="426" customWidth="1"/>
    <col min="13317" max="13317" width="9.140625" style="426"/>
    <col min="13318" max="13318" width="10.7109375" style="426" customWidth="1"/>
    <col min="13319" max="13319" width="9.140625" style="426"/>
    <col min="13320" max="13320" width="9.85546875" style="426" customWidth="1"/>
    <col min="13321" max="13321" width="9.140625" style="426"/>
    <col min="13322" max="13323" width="14.85546875" style="426" bestFit="1" customWidth="1"/>
    <col min="13324" max="13324" width="13.42578125" style="426" bestFit="1" customWidth="1"/>
    <col min="13325" max="13325" width="13.42578125" style="426" customWidth="1"/>
    <col min="13326" max="13327" width="14.85546875" style="426" bestFit="1" customWidth="1"/>
    <col min="13328" max="13328" width="13" style="426" customWidth="1"/>
    <col min="13329" max="13329" width="15.42578125" style="426" bestFit="1" customWidth="1"/>
    <col min="13330" max="13569" width="9.140625" style="426"/>
    <col min="13570" max="13570" width="6.85546875" style="426" customWidth="1"/>
    <col min="13571" max="13571" width="8.7109375" style="426" customWidth="1"/>
    <col min="13572" max="13572" width="16.7109375" style="426" customWidth="1"/>
    <col min="13573" max="13573" width="9.140625" style="426"/>
    <col min="13574" max="13574" width="10.7109375" style="426" customWidth="1"/>
    <col min="13575" max="13575" width="9.140625" style="426"/>
    <col min="13576" max="13576" width="9.85546875" style="426" customWidth="1"/>
    <col min="13577" max="13577" width="9.140625" style="426"/>
    <col min="13578" max="13579" width="14.85546875" style="426" bestFit="1" customWidth="1"/>
    <col min="13580" max="13580" width="13.42578125" style="426" bestFit="1" customWidth="1"/>
    <col min="13581" max="13581" width="13.42578125" style="426" customWidth="1"/>
    <col min="13582" max="13583" width="14.85546875" style="426" bestFit="1" customWidth="1"/>
    <col min="13584" max="13584" width="13" style="426" customWidth="1"/>
    <col min="13585" max="13585" width="15.42578125" style="426" bestFit="1" customWidth="1"/>
    <col min="13586" max="13825" width="9.140625" style="426"/>
    <col min="13826" max="13826" width="6.85546875" style="426" customWidth="1"/>
    <col min="13827" max="13827" width="8.7109375" style="426" customWidth="1"/>
    <col min="13828" max="13828" width="16.7109375" style="426" customWidth="1"/>
    <col min="13829" max="13829" width="9.140625" style="426"/>
    <col min="13830" max="13830" width="10.7109375" style="426" customWidth="1"/>
    <col min="13831" max="13831" width="9.140625" style="426"/>
    <col min="13832" max="13832" width="9.85546875" style="426" customWidth="1"/>
    <col min="13833" max="13833" width="9.140625" style="426"/>
    <col min="13834" max="13835" width="14.85546875" style="426" bestFit="1" customWidth="1"/>
    <col min="13836" max="13836" width="13.42578125" style="426" bestFit="1" customWidth="1"/>
    <col min="13837" max="13837" width="13.42578125" style="426" customWidth="1"/>
    <col min="13838" max="13839" width="14.85546875" style="426" bestFit="1" customWidth="1"/>
    <col min="13840" max="13840" width="13" style="426" customWidth="1"/>
    <col min="13841" max="13841" width="15.42578125" style="426" bestFit="1" customWidth="1"/>
    <col min="13842" max="14081" width="9.140625" style="426"/>
    <col min="14082" max="14082" width="6.85546875" style="426" customWidth="1"/>
    <col min="14083" max="14083" width="8.7109375" style="426" customWidth="1"/>
    <col min="14084" max="14084" width="16.7109375" style="426" customWidth="1"/>
    <col min="14085" max="14085" width="9.140625" style="426"/>
    <col min="14086" max="14086" width="10.7109375" style="426" customWidth="1"/>
    <col min="14087" max="14087" width="9.140625" style="426"/>
    <col min="14088" max="14088" width="9.85546875" style="426" customWidth="1"/>
    <col min="14089" max="14089" width="9.140625" style="426"/>
    <col min="14090" max="14091" width="14.85546875" style="426" bestFit="1" customWidth="1"/>
    <col min="14092" max="14092" width="13.42578125" style="426" bestFit="1" customWidth="1"/>
    <col min="14093" max="14093" width="13.42578125" style="426" customWidth="1"/>
    <col min="14094" max="14095" width="14.85546875" style="426" bestFit="1" customWidth="1"/>
    <col min="14096" max="14096" width="13" style="426" customWidth="1"/>
    <col min="14097" max="14097" width="15.42578125" style="426" bestFit="1" customWidth="1"/>
    <col min="14098" max="14337" width="9.140625" style="426"/>
    <col min="14338" max="14338" width="6.85546875" style="426" customWidth="1"/>
    <col min="14339" max="14339" width="8.7109375" style="426" customWidth="1"/>
    <col min="14340" max="14340" width="16.7109375" style="426" customWidth="1"/>
    <col min="14341" max="14341" width="9.140625" style="426"/>
    <col min="14342" max="14342" width="10.7109375" style="426" customWidth="1"/>
    <col min="14343" max="14343" width="9.140625" style="426"/>
    <col min="14344" max="14344" width="9.85546875" style="426" customWidth="1"/>
    <col min="14345" max="14345" width="9.140625" style="426"/>
    <col min="14346" max="14347" width="14.85546875" style="426" bestFit="1" customWidth="1"/>
    <col min="14348" max="14348" width="13.42578125" style="426" bestFit="1" customWidth="1"/>
    <col min="14349" max="14349" width="13.42578125" style="426" customWidth="1"/>
    <col min="14350" max="14351" width="14.85546875" style="426" bestFit="1" customWidth="1"/>
    <col min="14352" max="14352" width="13" style="426" customWidth="1"/>
    <col min="14353" max="14353" width="15.42578125" style="426" bestFit="1" customWidth="1"/>
    <col min="14354" max="14593" width="9.140625" style="426"/>
    <col min="14594" max="14594" width="6.85546875" style="426" customWidth="1"/>
    <col min="14595" max="14595" width="8.7109375" style="426" customWidth="1"/>
    <col min="14596" max="14596" width="16.7109375" style="426" customWidth="1"/>
    <col min="14597" max="14597" width="9.140625" style="426"/>
    <col min="14598" max="14598" width="10.7109375" style="426" customWidth="1"/>
    <col min="14599" max="14599" width="9.140625" style="426"/>
    <col min="14600" max="14600" width="9.85546875" style="426" customWidth="1"/>
    <col min="14601" max="14601" width="9.140625" style="426"/>
    <col min="14602" max="14603" width="14.85546875" style="426" bestFit="1" customWidth="1"/>
    <col min="14604" max="14604" width="13.42578125" style="426" bestFit="1" customWidth="1"/>
    <col min="14605" max="14605" width="13.42578125" style="426" customWidth="1"/>
    <col min="14606" max="14607" width="14.85546875" style="426" bestFit="1" customWidth="1"/>
    <col min="14608" max="14608" width="13" style="426" customWidth="1"/>
    <col min="14609" max="14609" width="15.42578125" style="426" bestFit="1" customWidth="1"/>
    <col min="14610" max="14849" width="9.140625" style="426"/>
    <col min="14850" max="14850" width="6.85546875" style="426" customWidth="1"/>
    <col min="14851" max="14851" width="8.7109375" style="426" customWidth="1"/>
    <col min="14852" max="14852" width="16.7109375" style="426" customWidth="1"/>
    <col min="14853" max="14853" width="9.140625" style="426"/>
    <col min="14854" max="14854" width="10.7109375" style="426" customWidth="1"/>
    <col min="14855" max="14855" width="9.140625" style="426"/>
    <col min="14856" max="14856" width="9.85546875" style="426" customWidth="1"/>
    <col min="14857" max="14857" width="9.140625" style="426"/>
    <col min="14858" max="14859" width="14.85546875" style="426" bestFit="1" customWidth="1"/>
    <col min="14860" max="14860" width="13.42578125" style="426" bestFit="1" customWidth="1"/>
    <col min="14861" max="14861" width="13.42578125" style="426" customWidth="1"/>
    <col min="14862" max="14863" width="14.85546875" style="426" bestFit="1" customWidth="1"/>
    <col min="14864" max="14864" width="13" style="426" customWidth="1"/>
    <col min="14865" max="14865" width="15.42578125" style="426" bestFit="1" customWidth="1"/>
    <col min="14866" max="15105" width="9.140625" style="426"/>
    <col min="15106" max="15106" width="6.85546875" style="426" customWidth="1"/>
    <col min="15107" max="15107" width="8.7109375" style="426" customWidth="1"/>
    <col min="15108" max="15108" width="16.7109375" style="426" customWidth="1"/>
    <col min="15109" max="15109" width="9.140625" style="426"/>
    <col min="15110" max="15110" width="10.7109375" style="426" customWidth="1"/>
    <col min="15111" max="15111" width="9.140625" style="426"/>
    <col min="15112" max="15112" width="9.85546875" style="426" customWidth="1"/>
    <col min="15113" max="15113" width="9.140625" style="426"/>
    <col min="15114" max="15115" width="14.85546875" style="426" bestFit="1" customWidth="1"/>
    <col min="15116" max="15116" width="13.42578125" style="426" bestFit="1" customWidth="1"/>
    <col min="15117" max="15117" width="13.42578125" style="426" customWidth="1"/>
    <col min="15118" max="15119" width="14.85546875" style="426" bestFit="1" customWidth="1"/>
    <col min="15120" max="15120" width="13" style="426" customWidth="1"/>
    <col min="15121" max="15121" width="15.42578125" style="426" bestFit="1" customWidth="1"/>
    <col min="15122" max="15361" width="9.140625" style="426"/>
    <col min="15362" max="15362" width="6.85546875" style="426" customWidth="1"/>
    <col min="15363" max="15363" width="8.7109375" style="426" customWidth="1"/>
    <col min="15364" max="15364" width="16.7109375" style="426" customWidth="1"/>
    <col min="15365" max="15365" width="9.140625" style="426"/>
    <col min="15366" max="15366" width="10.7109375" style="426" customWidth="1"/>
    <col min="15367" max="15367" width="9.140625" style="426"/>
    <col min="15368" max="15368" width="9.85546875" style="426" customWidth="1"/>
    <col min="15369" max="15369" width="9.140625" style="426"/>
    <col min="15370" max="15371" width="14.85546875" style="426" bestFit="1" customWidth="1"/>
    <col min="15372" max="15372" width="13.42578125" style="426" bestFit="1" customWidth="1"/>
    <col min="15373" max="15373" width="13.42578125" style="426" customWidth="1"/>
    <col min="15374" max="15375" width="14.85546875" style="426" bestFit="1" customWidth="1"/>
    <col min="15376" max="15376" width="13" style="426" customWidth="1"/>
    <col min="15377" max="15377" width="15.42578125" style="426" bestFit="1" customWidth="1"/>
    <col min="15378" max="15617" width="9.140625" style="426"/>
    <col min="15618" max="15618" width="6.85546875" style="426" customWidth="1"/>
    <col min="15619" max="15619" width="8.7109375" style="426" customWidth="1"/>
    <col min="15620" max="15620" width="16.7109375" style="426" customWidth="1"/>
    <col min="15621" max="15621" width="9.140625" style="426"/>
    <col min="15622" max="15622" width="10.7109375" style="426" customWidth="1"/>
    <col min="15623" max="15623" width="9.140625" style="426"/>
    <col min="15624" max="15624" width="9.85546875" style="426" customWidth="1"/>
    <col min="15625" max="15625" width="9.140625" style="426"/>
    <col min="15626" max="15627" width="14.85546875" style="426" bestFit="1" customWidth="1"/>
    <col min="15628" max="15628" width="13.42578125" style="426" bestFit="1" customWidth="1"/>
    <col min="15629" max="15629" width="13.42578125" style="426" customWidth="1"/>
    <col min="15630" max="15631" width="14.85546875" style="426" bestFit="1" customWidth="1"/>
    <col min="15632" max="15632" width="13" style="426" customWidth="1"/>
    <col min="15633" max="15633" width="15.42578125" style="426" bestFit="1" customWidth="1"/>
    <col min="15634" max="15873" width="9.140625" style="426"/>
    <col min="15874" max="15874" width="6.85546875" style="426" customWidth="1"/>
    <col min="15875" max="15875" width="8.7109375" style="426" customWidth="1"/>
    <col min="15876" max="15876" width="16.7109375" style="426" customWidth="1"/>
    <col min="15877" max="15877" width="9.140625" style="426"/>
    <col min="15878" max="15878" width="10.7109375" style="426" customWidth="1"/>
    <col min="15879" max="15879" width="9.140625" style="426"/>
    <col min="15880" max="15880" width="9.85546875" style="426" customWidth="1"/>
    <col min="15881" max="15881" width="9.140625" style="426"/>
    <col min="15882" max="15883" width="14.85546875" style="426" bestFit="1" customWidth="1"/>
    <col min="15884" max="15884" width="13.42578125" style="426" bestFit="1" customWidth="1"/>
    <col min="15885" max="15885" width="13.42578125" style="426" customWidth="1"/>
    <col min="15886" max="15887" width="14.85546875" style="426" bestFit="1" customWidth="1"/>
    <col min="15888" max="15888" width="13" style="426" customWidth="1"/>
    <col min="15889" max="15889" width="15.42578125" style="426" bestFit="1" customWidth="1"/>
    <col min="15890" max="16129" width="9.140625" style="426"/>
    <col min="16130" max="16130" width="6.85546875" style="426" customWidth="1"/>
    <col min="16131" max="16131" width="8.7109375" style="426" customWidth="1"/>
    <col min="16132" max="16132" width="16.7109375" style="426" customWidth="1"/>
    <col min="16133" max="16133" width="9.140625" style="426"/>
    <col min="16134" max="16134" width="10.7109375" style="426" customWidth="1"/>
    <col min="16135" max="16135" width="9.140625" style="426"/>
    <col min="16136" max="16136" width="9.85546875" style="426" customWidth="1"/>
    <col min="16137" max="16137" width="9.140625" style="426"/>
    <col min="16138" max="16139" width="14.85546875" style="426" bestFit="1" customWidth="1"/>
    <col min="16140" max="16140" width="13.42578125" style="426" bestFit="1" customWidth="1"/>
    <col min="16141" max="16141" width="13.42578125" style="426" customWidth="1"/>
    <col min="16142" max="16143" width="14.85546875" style="426" bestFit="1" customWidth="1"/>
    <col min="16144" max="16144" width="13" style="426" customWidth="1"/>
    <col min="16145" max="16145" width="15.42578125" style="426" bestFit="1" customWidth="1"/>
    <col min="16146" max="16384" width="9.140625" style="426"/>
  </cols>
  <sheetData>
    <row r="1" spans="1:15" ht="15.75" x14ac:dyDescent="0.25">
      <c r="O1" s="819">
        <v>16</v>
      </c>
    </row>
    <row r="2" spans="1:15" ht="15.75" x14ac:dyDescent="0.25">
      <c r="A2" s="1358" t="s">
        <v>496</v>
      </c>
      <c r="B2" s="1358"/>
      <c r="C2" s="1358"/>
      <c r="D2" s="1358"/>
      <c r="E2" s="1358"/>
      <c r="F2" s="1358"/>
      <c r="G2" s="1358"/>
      <c r="H2" s="1358"/>
      <c r="I2" s="1358"/>
      <c r="J2" s="1358"/>
      <c r="K2" s="1358"/>
      <c r="L2" s="1358"/>
      <c r="M2" s="1358"/>
      <c r="N2" s="1358"/>
      <c r="O2" s="1358"/>
    </row>
    <row r="3" spans="1:15" ht="15.75" x14ac:dyDescent="0.25">
      <c r="A3" s="1358" t="s">
        <v>806</v>
      </c>
      <c r="B3" s="1358"/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</row>
    <row r="5" spans="1:15" ht="12.75" customHeight="1" x14ac:dyDescent="0.2">
      <c r="A5" s="1359" t="s">
        <v>479</v>
      </c>
      <c r="B5" s="1359" t="s">
        <v>66</v>
      </c>
      <c r="C5" s="1359" t="s">
        <v>85</v>
      </c>
      <c r="D5" s="1359" t="s">
        <v>67</v>
      </c>
      <c r="E5" s="1361" t="s">
        <v>68</v>
      </c>
      <c r="F5" s="1361"/>
      <c r="G5" s="1361" t="s">
        <v>807</v>
      </c>
      <c r="H5" s="1361"/>
      <c r="I5" s="1363" t="s">
        <v>69</v>
      </c>
      <c r="J5" s="1359" t="s">
        <v>70</v>
      </c>
      <c r="K5" s="1359" t="s">
        <v>808</v>
      </c>
      <c r="L5" s="1359" t="s">
        <v>332</v>
      </c>
      <c r="M5" s="1359" t="s">
        <v>71</v>
      </c>
      <c r="N5" s="1359" t="s">
        <v>72</v>
      </c>
      <c r="O5" s="1359" t="s">
        <v>522</v>
      </c>
    </row>
    <row r="6" spans="1:15" x14ac:dyDescent="0.2">
      <c r="A6" s="1359"/>
      <c r="B6" s="1359"/>
      <c r="C6" s="1359"/>
      <c r="D6" s="1359"/>
      <c r="E6" s="1361"/>
      <c r="F6" s="1361"/>
      <c r="G6" s="1361"/>
      <c r="H6" s="1361"/>
      <c r="I6" s="1363"/>
      <c r="J6" s="1359"/>
      <c r="K6" s="1359"/>
      <c r="L6" s="1359"/>
      <c r="M6" s="1359"/>
      <c r="N6" s="1359"/>
      <c r="O6" s="1359"/>
    </row>
    <row r="7" spans="1:15" ht="33" customHeight="1" thickBot="1" x14ac:dyDescent="0.25">
      <c r="A7" s="1360"/>
      <c r="B7" s="1360"/>
      <c r="C7" s="1360"/>
      <c r="D7" s="1360"/>
      <c r="E7" s="1362"/>
      <c r="F7" s="1362"/>
      <c r="G7" s="1362"/>
      <c r="H7" s="1362"/>
      <c r="I7" s="1364"/>
      <c r="J7" s="1360"/>
      <c r="K7" s="1360"/>
      <c r="L7" s="1360"/>
      <c r="M7" s="1365"/>
      <c r="N7" s="1360"/>
      <c r="O7" s="1360"/>
    </row>
    <row r="8" spans="1:15" ht="25.5" customHeight="1" thickTop="1" x14ac:dyDescent="0.2">
      <c r="A8" s="719">
        <v>1</v>
      </c>
      <c r="B8" s="820" t="s">
        <v>86</v>
      </c>
      <c r="C8" s="821" t="s">
        <v>73</v>
      </c>
      <c r="D8" s="720" t="s">
        <v>74</v>
      </c>
      <c r="E8" s="1357">
        <f>SUM(J8:O8)</f>
        <v>65129221.120000005</v>
      </c>
      <c r="F8" s="1357"/>
      <c r="G8" s="1357">
        <f>E8-I8</f>
        <v>65129221.120000005</v>
      </c>
      <c r="H8" s="1357"/>
      <c r="I8" s="721">
        <v>0</v>
      </c>
      <c r="J8" s="721">
        <v>260652.46</v>
      </c>
      <c r="K8" s="721">
        <v>826457.46</v>
      </c>
      <c r="L8" s="721">
        <v>8492126.0299999993</v>
      </c>
      <c r="M8" s="721">
        <v>0</v>
      </c>
      <c r="N8" s="721">
        <v>25485550</v>
      </c>
      <c r="O8" s="721">
        <v>30064435.170000002</v>
      </c>
    </row>
    <row r="9" spans="1:15" ht="24" x14ac:dyDescent="0.2">
      <c r="A9" s="722">
        <v>2</v>
      </c>
      <c r="B9" s="822" t="s">
        <v>89</v>
      </c>
      <c r="C9" s="821" t="s">
        <v>73</v>
      </c>
      <c r="D9" s="723" t="s">
        <v>76</v>
      </c>
      <c r="E9" s="1357">
        <f>SUM(J9:O9)</f>
        <v>23649611.640000001</v>
      </c>
      <c r="F9" s="1357"/>
      <c r="G9" s="1354">
        <f>E9-I9</f>
        <v>23649611.640000001</v>
      </c>
      <c r="H9" s="1354"/>
      <c r="I9" s="724">
        <v>0</v>
      </c>
      <c r="J9" s="724">
        <v>2341203.62</v>
      </c>
      <c r="K9" s="724">
        <v>224117.32</v>
      </c>
      <c r="L9" s="724">
        <v>3989982.04</v>
      </c>
      <c r="M9" s="724">
        <v>175084.84</v>
      </c>
      <c r="N9" s="724">
        <v>749310</v>
      </c>
      <c r="O9" s="724">
        <v>16169913.82</v>
      </c>
    </row>
    <row r="10" spans="1:15" ht="24" x14ac:dyDescent="0.2">
      <c r="A10" s="719">
        <v>3</v>
      </c>
      <c r="B10" s="822" t="s">
        <v>98</v>
      </c>
      <c r="C10" s="821" t="s">
        <v>73</v>
      </c>
      <c r="D10" s="723" t="s">
        <v>77</v>
      </c>
      <c r="E10" s="1354">
        <f t="shared" ref="E10:E18" si="0">SUM(J10:O10)</f>
        <v>4760423</v>
      </c>
      <c r="F10" s="1354"/>
      <c r="G10" s="1354">
        <f>E10-I10</f>
        <v>4760423</v>
      </c>
      <c r="H10" s="1354"/>
      <c r="I10" s="724">
        <v>0</v>
      </c>
      <c r="J10" s="724">
        <v>496100</v>
      </c>
      <c r="K10" s="724">
        <v>112326.22</v>
      </c>
      <c r="L10" s="724">
        <v>3069762.28</v>
      </c>
      <c r="M10" s="724">
        <v>0</v>
      </c>
      <c r="N10" s="724">
        <v>550590</v>
      </c>
      <c r="O10" s="724">
        <v>531644.5</v>
      </c>
    </row>
    <row r="11" spans="1:15" ht="25.5" customHeight="1" x14ac:dyDescent="0.2">
      <c r="A11" s="719">
        <v>4</v>
      </c>
      <c r="B11" s="822" t="s">
        <v>99</v>
      </c>
      <c r="C11" s="821" t="s">
        <v>73</v>
      </c>
      <c r="D11" s="723" t="s">
        <v>79</v>
      </c>
      <c r="E11" s="1354">
        <f t="shared" si="0"/>
        <v>21482241211.77</v>
      </c>
      <c r="F11" s="1354"/>
      <c r="G11" s="1354">
        <f t="shared" ref="G11:G18" si="1">E11-I11</f>
        <v>21482241211.77</v>
      </c>
      <c r="H11" s="1354"/>
      <c r="I11" s="724">
        <v>0</v>
      </c>
      <c r="J11" s="724">
        <v>1331410226.3699999</v>
      </c>
      <c r="K11" s="724">
        <v>13239209668.57</v>
      </c>
      <c r="L11" s="724">
        <v>2152186285.3000002</v>
      </c>
      <c r="M11" s="724">
        <v>15609209.619999999</v>
      </c>
      <c r="N11" s="724">
        <v>345467497.60000002</v>
      </c>
      <c r="O11" s="724">
        <v>4398358324.3100004</v>
      </c>
    </row>
    <row r="12" spans="1:15" ht="39.75" customHeight="1" x14ac:dyDescent="0.2">
      <c r="A12" s="722">
        <v>5</v>
      </c>
      <c r="B12" s="822" t="s">
        <v>100</v>
      </c>
      <c r="C12" s="821" t="s">
        <v>73</v>
      </c>
      <c r="D12" s="723" t="s">
        <v>304</v>
      </c>
      <c r="E12" s="1354">
        <f t="shared" si="0"/>
        <v>1686109880.5899999</v>
      </c>
      <c r="F12" s="1354"/>
      <c r="G12" s="1354">
        <f t="shared" si="1"/>
        <v>1686109880.5899999</v>
      </c>
      <c r="H12" s="1354"/>
      <c r="I12" s="724">
        <v>0</v>
      </c>
      <c r="J12" s="724">
        <v>143262242.03999999</v>
      </c>
      <c r="K12" s="724">
        <v>10708371.66</v>
      </c>
      <c r="L12" s="724">
        <v>273718471.38</v>
      </c>
      <c r="M12" s="724">
        <v>3320301</v>
      </c>
      <c r="N12" s="724">
        <v>439047241.94999999</v>
      </c>
      <c r="O12" s="724">
        <v>816053252.55999994</v>
      </c>
    </row>
    <row r="13" spans="1:15" hidden="1" x14ac:dyDescent="0.2">
      <c r="A13" s="719">
        <v>6</v>
      </c>
      <c r="B13" s="823" t="s">
        <v>301</v>
      </c>
      <c r="C13" s="821" t="s">
        <v>73</v>
      </c>
      <c r="D13" s="723" t="s">
        <v>190</v>
      </c>
      <c r="E13" s="1354">
        <f t="shared" si="0"/>
        <v>0</v>
      </c>
      <c r="F13" s="1354"/>
      <c r="G13" s="1354">
        <f t="shared" si="1"/>
        <v>0</v>
      </c>
      <c r="H13" s="1354"/>
      <c r="I13" s="724">
        <v>0</v>
      </c>
      <c r="J13" s="724"/>
      <c r="K13" s="724"/>
      <c r="L13" s="725"/>
      <c r="M13" s="724"/>
      <c r="N13" s="724"/>
      <c r="O13" s="724"/>
    </row>
    <row r="14" spans="1:15" ht="25.5" customHeight="1" x14ac:dyDescent="0.2">
      <c r="A14" s="719">
        <v>6</v>
      </c>
      <c r="B14" s="822" t="s">
        <v>102</v>
      </c>
      <c r="C14" s="821" t="s">
        <v>73</v>
      </c>
      <c r="D14" s="723" t="s">
        <v>80</v>
      </c>
      <c r="E14" s="1354">
        <f>SUM(J14:O14)</f>
        <v>1192919578.05</v>
      </c>
      <c r="F14" s="1354"/>
      <c r="G14" s="1354">
        <f t="shared" si="1"/>
        <v>1192919578.05</v>
      </c>
      <c r="H14" s="1354"/>
      <c r="I14" s="724">
        <v>0</v>
      </c>
      <c r="J14" s="724">
        <v>200106958.81999999</v>
      </c>
      <c r="K14" s="724">
        <v>6287115.4699999997</v>
      </c>
      <c r="L14" s="724">
        <v>142800057.19</v>
      </c>
      <c r="M14" s="724">
        <v>3918976</v>
      </c>
      <c r="N14" s="724">
        <v>49893615.289999999</v>
      </c>
      <c r="O14" s="724">
        <v>789912855.27999997</v>
      </c>
    </row>
    <row r="15" spans="1:15" ht="24" x14ac:dyDescent="0.2">
      <c r="A15" s="722">
        <v>7</v>
      </c>
      <c r="B15" s="822" t="s">
        <v>302</v>
      </c>
      <c r="C15" s="821" t="s">
        <v>73</v>
      </c>
      <c r="D15" s="723" t="s">
        <v>81</v>
      </c>
      <c r="E15" s="1354">
        <f t="shared" si="0"/>
        <v>703666.21</v>
      </c>
      <c r="F15" s="1354"/>
      <c r="G15" s="1354">
        <f t="shared" si="1"/>
        <v>703666.21</v>
      </c>
      <c r="H15" s="1354"/>
      <c r="I15" s="724">
        <v>0</v>
      </c>
      <c r="J15" s="724">
        <v>0</v>
      </c>
      <c r="K15" s="724">
        <v>90350</v>
      </c>
      <c r="L15" s="724">
        <v>0</v>
      </c>
      <c r="M15" s="724">
        <v>17238</v>
      </c>
      <c r="N15" s="724">
        <v>0</v>
      </c>
      <c r="O15" s="724">
        <v>596078.21</v>
      </c>
    </row>
    <row r="16" spans="1:15" ht="25.5" customHeight="1" x14ac:dyDescent="0.2">
      <c r="A16" s="719">
        <v>8</v>
      </c>
      <c r="B16" s="822" t="s">
        <v>103</v>
      </c>
      <c r="C16" s="821" t="s">
        <v>73</v>
      </c>
      <c r="D16" s="723" t="s">
        <v>82</v>
      </c>
      <c r="E16" s="1354">
        <f t="shared" si="0"/>
        <v>1526947113.48</v>
      </c>
      <c r="F16" s="1354"/>
      <c r="G16" s="1354">
        <f t="shared" si="1"/>
        <v>1526947113.48</v>
      </c>
      <c r="H16" s="1354"/>
      <c r="I16" s="724">
        <v>0</v>
      </c>
      <c r="J16" s="724">
        <v>40912201.509999998</v>
      </c>
      <c r="K16" s="724">
        <v>1224915274.4400001</v>
      </c>
      <c r="L16" s="724">
        <v>49038282.590000004</v>
      </c>
      <c r="M16" s="724">
        <v>73870</v>
      </c>
      <c r="N16" s="724">
        <v>13587498.16</v>
      </c>
      <c r="O16" s="724">
        <v>198419986.78</v>
      </c>
    </row>
    <row r="17" spans="1:15" ht="25.5" customHeight="1" x14ac:dyDescent="0.2">
      <c r="A17" s="719">
        <v>9</v>
      </c>
      <c r="B17" s="822" t="s">
        <v>104</v>
      </c>
      <c r="C17" s="821" t="s">
        <v>73</v>
      </c>
      <c r="D17" s="723" t="s">
        <v>208</v>
      </c>
      <c r="E17" s="1354">
        <f>SUM(J17:O17)</f>
        <v>42646248.68</v>
      </c>
      <c r="F17" s="1354"/>
      <c r="G17" s="1354">
        <f>E17-I17</f>
        <v>42646248.68</v>
      </c>
      <c r="H17" s="1354"/>
      <c r="I17" s="724">
        <v>0</v>
      </c>
      <c r="J17" s="724">
        <v>180407</v>
      </c>
      <c r="K17" s="724">
        <v>0</v>
      </c>
      <c r="L17" s="724">
        <v>41956834.68</v>
      </c>
      <c r="M17" s="724">
        <v>0</v>
      </c>
      <c r="N17" s="724">
        <v>0</v>
      </c>
      <c r="O17" s="724">
        <v>509007</v>
      </c>
    </row>
    <row r="18" spans="1:15" ht="38.25" hidden="1" x14ac:dyDescent="0.2">
      <c r="A18" s="824">
        <v>11</v>
      </c>
      <c r="B18" s="825" t="s">
        <v>290</v>
      </c>
      <c r="C18" s="826" t="s">
        <v>73</v>
      </c>
      <c r="D18" s="827" t="s">
        <v>303</v>
      </c>
      <c r="E18" s="1354">
        <f t="shared" si="0"/>
        <v>0</v>
      </c>
      <c r="F18" s="1354"/>
      <c r="G18" s="1354">
        <f t="shared" si="1"/>
        <v>0</v>
      </c>
      <c r="H18" s="1354"/>
      <c r="I18" s="724">
        <v>0</v>
      </c>
      <c r="J18" s="724"/>
      <c r="K18" s="724"/>
      <c r="L18" s="725"/>
      <c r="M18" s="724"/>
      <c r="N18" s="724"/>
      <c r="O18" s="724"/>
    </row>
    <row r="19" spans="1:15" ht="25.5" customHeight="1" x14ac:dyDescent="0.2">
      <c r="A19" s="1355" t="s">
        <v>83</v>
      </c>
      <c r="B19" s="1355"/>
      <c r="C19" s="1355"/>
      <c r="D19" s="1355"/>
      <c r="E19" s="1356">
        <f>SUM(E8:E18)</f>
        <v>26025106954.539997</v>
      </c>
      <c r="F19" s="1356"/>
      <c r="G19" s="1356">
        <f>SUM(G8:G18)</f>
        <v>26025106954.539997</v>
      </c>
      <c r="H19" s="1356"/>
      <c r="I19" s="726">
        <v>0</v>
      </c>
      <c r="J19" s="726">
        <f t="shared" ref="J19:O19" si="2">SUM(J8:J18)</f>
        <v>1718969991.8199997</v>
      </c>
      <c r="K19" s="726">
        <f t="shared" si="2"/>
        <v>14482373681.139999</v>
      </c>
      <c r="L19" s="726">
        <f t="shared" si="2"/>
        <v>2675251801.4900002</v>
      </c>
      <c r="M19" s="726">
        <f t="shared" si="2"/>
        <v>23114679.460000001</v>
      </c>
      <c r="N19" s="726">
        <f t="shared" si="2"/>
        <v>874781302.99999988</v>
      </c>
      <c r="O19" s="726">
        <f t="shared" si="2"/>
        <v>6250615497.6300001</v>
      </c>
    </row>
  </sheetData>
  <mergeCells count="40">
    <mergeCell ref="A2:O2"/>
    <mergeCell ref="A3:O3"/>
    <mergeCell ref="A5:A7"/>
    <mergeCell ref="B5:B7"/>
    <mergeCell ref="C5:C7"/>
    <mergeCell ref="D5:D7"/>
    <mergeCell ref="E5:F7"/>
    <mergeCell ref="G5:H7"/>
    <mergeCell ref="I5:I7"/>
    <mergeCell ref="J5:J7"/>
    <mergeCell ref="K5:K7"/>
    <mergeCell ref="L5:L7"/>
    <mergeCell ref="M5:M7"/>
    <mergeCell ref="N5:N7"/>
    <mergeCell ref="O5:O7"/>
    <mergeCell ref="E9:F9"/>
    <mergeCell ref="G9:H9"/>
    <mergeCell ref="E10:F10"/>
    <mergeCell ref="G10:H10"/>
    <mergeCell ref="E8:F8"/>
    <mergeCell ref="G8:H8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19:D19"/>
    <mergeCell ref="E19:F19"/>
    <mergeCell ref="G19:H1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6751-2273-4695-A856-AEFBD0939F91}">
  <sheetPr>
    <tabColor theme="3" tint="0.39997558519241921"/>
    <pageSetUpPr fitToPage="1"/>
  </sheetPr>
  <dimension ref="A1:P30"/>
  <sheetViews>
    <sheetView workbookViewId="0">
      <selection activeCell="H29" sqref="H29"/>
    </sheetView>
  </sheetViews>
  <sheetFormatPr defaultRowHeight="12.75" x14ac:dyDescent="0.2"/>
  <cols>
    <col min="1" max="1" width="4.7109375" style="80" customWidth="1"/>
    <col min="2" max="2" width="35.28515625" style="80" customWidth="1"/>
    <col min="3" max="3" width="12.28515625" style="80" customWidth="1"/>
    <col min="4" max="16" width="10.28515625" style="80" customWidth="1"/>
    <col min="17" max="17" width="10.5703125" style="80" customWidth="1"/>
    <col min="18" max="18" width="12.5703125" style="80" bestFit="1" customWidth="1"/>
    <col min="19" max="21" width="10" style="80" bestFit="1" customWidth="1"/>
    <col min="22" max="253" width="9.140625" style="80"/>
    <col min="254" max="254" width="6.140625" style="80" customWidth="1"/>
    <col min="255" max="255" width="41.140625" style="80" customWidth="1"/>
    <col min="256" max="256" width="20.5703125" style="80" customWidth="1"/>
    <col min="257" max="261" width="10.28515625" style="80" bestFit="1" customWidth="1"/>
    <col min="262" max="262" width="12.28515625" style="80" bestFit="1" customWidth="1"/>
    <col min="263" max="263" width="11.42578125" style="80" customWidth="1"/>
    <col min="264" max="267" width="10.28515625" style="80" bestFit="1" customWidth="1"/>
    <col min="268" max="268" width="10" style="80" bestFit="1" customWidth="1"/>
    <col min="269" max="270" width="9.140625" style="80"/>
    <col min="271" max="271" width="10" style="80" customWidth="1"/>
    <col min="272" max="272" width="10.42578125" style="80" bestFit="1" customWidth="1"/>
    <col min="273" max="273" width="13.85546875" style="80" bestFit="1" customWidth="1"/>
    <col min="274" max="275" width="9.140625" style="80"/>
    <col min="276" max="276" width="9.5703125" style="80" bestFit="1" customWidth="1"/>
    <col min="277" max="509" width="9.140625" style="80"/>
    <col min="510" max="510" width="6.140625" style="80" customWidth="1"/>
    <col min="511" max="511" width="41.140625" style="80" customWidth="1"/>
    <col min="512" max="512" width="20.5703125" style="80" customWidth="1"/>
    <col min="513" max="517" width="10.28515625" style="80" bestFit="1" customWidth="1"/>
    <col min="518" max="518" width="12.28515625" style="80" bestFit="1" customWidth="1"/>
    <col min="519" max="519" width="11.42578125" style="80" customWidth="1"/>
    <col min="520" max="523" width="10.28515625" style="80" bestFit="1" customWidth="1"/>
    <col min="524" max="524" width="10" style="80" bestFit="1" customWidth="1"/>
    <col min="525" max="526" width="9.140625" style="80"/>
    <col min="527" max="527" width="10" style="80" customWidth="1"/>
    <col min="528" max="528" width="10.42578125" style="80" bestFit="1" customWidth="1"/>
    <col min="529" max="529" width="13.85546875" style="80" bestFit="1" customWidth="1"/>
    <col min="530" max="531" width="9.140625" style="80"/>
    <col min="532" max="532" width="9.5703125" style="80" bestFit="1" customWidth="1"/>
    <col min="533" max="765" width="9.140625" style="80"/>
    <col min="766" max="766" width="6.140625" style="80" customWidth="1"/>
    <col min="767" max="767" width="41.140625" style="80" customWidth="1"/>
    <col min="768" max="768" width="20.5703125" style="80" customWidth="1"/>
    <col min="769" max="773" width="10.28515625" style="80" bestFit="1" customWidth="1"/>
    <col min="774" max="774" width="12.28515625" style="80" bestFit="1" customWidth="1"/>
    <col min="775" max="775" width="11.42578125" style="80" customWidth="1"/>
    <col min="776" max="779" width="10.28515625" style="80" bestFit="1" customWidth="1"/>
    <col min="780" max="780" width="10" style="80" bestFit="1" customWidth="1"/>
    <col min="781" max="782" width="9.140625" style="80"/>
    <col min="783" max="783" width="10" style="80" customWidth="1"/>
    <col min="784" max="784" width="10.42578125" style="80" bestFit="1" customWidth="1"/>
    <col min="785" max="785" width="13.85546875" style="80" bestFit="1" customWidth="1"/>
    <col min="786" max="787" width="9.140625" style="80"/>
    <col min="788" max="788" width="9.5703125" style="80" bestFit="1" customWidth="1"/>
    <col min="789" max="1021" width="9.140625" style="80"/>
    <col min="1022" max="1022" width="6.140625" style="80" customWidth="1"/>
    <col min="1023" max="1023" width="41.140625" style="80" customWidth="1"/>
    <col min="1024" max="1024" width="20.5703125" style="80" customWidth="1"/>
    <col min="1025" max="1029" width="10.28515625" style="80" bestFit="1" customWidth="1"/>
    <col min="1030" max="1030" width="12.28515625" style="80" bestFit="1" customWidth="1"/>
    <col min="1031" max="1031" width="11.42578125" style="80" customWidth="1"/>
    <col min="1032" max="1035" width="10.28515625" style="80" bestFit="1" customWidth="1"/>
    <col min="1036" max="1036" width="10" style="80" bestFit="1" customWidth="1"/>
    <col min="1037" max="1038" width="9.140625" style="80"/>
    <col min="1039" max="1039" width="10" style="80" customWidth="1"/>
    <col min="1040" max="1040" width="10.42578125" style="80" bestFit="1" customWidth="1"/>
    <col min="1041" max="1041" width="13.85546875" style="80" bestFit="1" customWidth="1"/>
    <col min="1042" max="1043" width="9.140625" style="80"/>
    <col min="1044" max="1044" width="9.5703125" style="80" bestFit="1" customWidth="1"/>
    <col min="1045" max="1277" width="9.140625" style="80"/>
    <col min="1278" max="1278" width="6.140625" style="80" customWidth="1"/>
    <col min="1279" max="1279" width="41.140625" style="80" customWidth="1"/>
    <col min="1280" max="1280" width="20.5703125" style="80" customWidth="1"/>
    <col min="1281" max="1285" width="10.28515625" style="80" bestFit="1" customWidth="1"/>
    <col min="1286" max="1286" width="12.28515625" style="80" bestFit="1" customWidth="1"/>
    <col min="1287" max="1287" width="11.42578125" style="80" customWidth="1"/>
    <col min="1288" max="1291" width="10.28515625" style="80" bestFit="1" customWidth="1"/>
    <col min="1292" max="1292" width="10" style="80" bestFit="1" customWidth="1"/>
    <col min="1293" max="1294" width="9.140625" style="80"/>
    <col min="1295" max="1295" width="10" style="80" customWidth="1"/>
    <col min="1296" max="1296" width="10.42578125" style="80" bestFit="1" customWidth="1"/>
    <col min="1297" max="1297" width="13.85546875" style="80" bestFit="1" customWidth="1"/>
    <col min="1298" max="1299" width="9.140625" style="80"/>
    <col min="1300" max="1300" width="9.5703125" style="80" bestFit="1" customWidth="1"/>
    <col min="1301" max="1533" width="9.140625" style="80"/>
    <col min="1534" max="1534" width="6.140625" style="80" customWidth="1"/>
    <col min="1535" max="1535" width="41.140625" style="80" customWidth="1"/>
    <col min="1536" max="1536" width="20.5703125" style="80" customWidth="1"/>
    <col min="1537" max="1541" width="10.28515625" style="80" bestFit="1" customWidth="1"/>
    <col min="1542" max="1542" width="12.28515625" style="80" bestFit="1" customWidth="1"/>
    <col min="1543" max="1543" width="11.42578125" style="80" customWidth="1"/>
    <col min="1544" max="1547" width="10.28515625" style="80" bestFit="1" customWidth="1"/>
    <col min="1548" max="1548" width="10" style="80" bestFit="1" customWidth="1"/>
    <col min="1549" max="1550" width="9.140625" style="80"/>
    <col min="1551" max="1551" width="10" style="80" customWidth="1"/>
    <col min="1552" max="1552" width="10.42578125" style="80" bestFit="1" customWidth="1"/>
    <col min="1553" max="1553" width="13.85546875" style="80" bestFit="1" customWidth="1"/>
    <col min="1554" max="1555" width="9.140625" style="80"/>
    <col min="1556" max="1556" width="9.5703125" style="80" bestFit="1" customWidth="1"/>
    <col min="1557" max="1789" width="9.140625" style="80"/>
    <col min="1790" max="1790" width="6.140625" style="80" customWidth="1"/>
    <col min="1791" max="1791" width="41.140625" style="80" customWidth="1"/>
    <col min="1792" max="1792" width="20.5703125" style="80" customWidth="1"/>
    <col min="1793" max="1797" width="10.28515625" style="80" bestFit="1" customWidth="1"/>
    <col min="1798" max="1798" width="12.28515625" style="80" bestFit="1" customWidth="1"/>
    <col min="1799" max="1799" width="11.42578125" style="80" customWidth="1"/>
    <col min="1800" max="1803" width="10.28515625" style="80" bestFit="1" customWidth="1"/>
    <col min="1804" max="1804" width="10" style="80" bestFit="1" customWidth="1"/>
    <col min="1805" max="1806" width="9.140625" style="80"/>
    <col min="1807" max="1807" width="10" style="80" customWidth="1"/>
    <col min="1808" max="1808" width="10.42578125" style="80" bestFit="1" customWidth="1"/>
    <col min="1809" max="1809" width="13.85546875" style="80" bestFit="1" customWidth="1"/>
    <col min="1810" max="1811" width="9.140625" style="80"/>
    <col min="1812" max="1812" width="9.5703125" style="80" bestFit="1" customWidth="1"/>
    <col min="1813" max="2045" width="9.140625" style="80"/>
    <col min="2046" max="2046" width="6.140625" style="80" customWidth="1"/>
    <col min="2047" max="2047" width="41.140625" style="80" customWidth="1"/>
    <col min="2048" max="2048" width="20.5703125" style="80" customWidth="1"/>
    <col min="2049" max="2053" width="10.28515625" style="80" bestFit="1" customWidth="1"/>
    <col min="2054" max="2054" width="12.28515625" style="80" bestFit="1" customWidth="1"/>
    <col min="2055" max="2055" width="11.42578125" style="80" customWidth="1"/>
    <col min="2056" max="2059" width="10.28515625" style="80" bestFit="1" customWidth="1"/>
    <col min="2060" max="2060" width="10" style="80" bestFit="1" customWidth="1"/>
    <col min="2061" max="2062" width="9.140625" style="80"/>
    <col min="2063" max="2063" width="10" style="80" customWidth="1"/>
    <col min="2064" max="2064" width="10.42578125" style="80" bestFit="1" customWidth="1"/>
    <col min="2065" max="2065" width="13.85546875" style="80" bestFit="1" customWidth="1"/>
    <col min="2066" max="2067" width="9.140625" style="80"/>
    <col min="2068" max="2068" width="9.5703125" style="80" bestFit="1" customWidth="1"/>
    <col min="2069" max="2301" width="9.140625" style="80"/>
    <col min="2302" max="2302" width="6.140625" style="80" customWidth="1"/>
    <col min="2303" max="2303" width="41.140625" style="80" customWidth="1"/>
    <col min="2304" max="2304" width="20.5703125" style="80" customWidth="1"/>
    <col min="2305" max="2309" width="10.28515625" style="80" bestFit="1" customWidth="1"/>
    <col min="2310" max="2310" width="12.28515625" style="80" bestFit="1" customWidth="1"/>
    <col min="2311" max="2311" width="11.42578125" style="80" customWidth="1"/>
    <col min="2312" max="2315" width="10.28515625" style="80" bestFit="1" customWidth="1"/>
    <col min="2316" max="2316" width="10" style="80" bestFit="1" customWidth="1"/>
    <col min="2317" max="2318" width="9.140625" style="80"/>
    <col min="2319" max="2319" width="10" style="80" customWidth="1"/>
    <col min="2320" max="2320" width="10.42578125" style="80" bestFit="1" customWidth="1"/>
    <col min="2321" max="2321" width="13.85546875" style="80" bestFit="1" customWidth="1"/>
    <col min="2322" max="2323" width="9.140625" style="80"/>
    <col min="2324" max="2324" width="9.5703125" style="80" bestFit="1" customWidth="1"/>
    <col min="2325" max="2557" width="9.140625" style="80"/>
    <col min="2558" max="2558" width="6.140625" style="80" customWidth="1"/>
    <col min="2559" max="2559" width="41.140625" style="80" customWidth="1"/>
    <col min="2560" max="2560" width="20.5703125" style="80" customWidth="1"/>
    <col min="2561" max="2565" width="10.28515625" style="80" bestFit="1" customWidth="1"/>
    <col min="2566" max="2566" width="12.28515625" style="80" bestFit="1" customWidth="1"/>
    <col min="2567" max="2567" width="11.42578125" style="80" customWidth="1"/>
    <col min="2568" max="2571" width="10.28515625" style="80" bestFit="1" customWidth="1"/>
    <col min="2572" max="2572" width="10" style="80" bestFit="1" customWidth="1"/>
    <col min="2573" max="2574" width="9.140625" style="80"/>
    <col min="2575" max="2575" width="10" style="80" customWidth="1"/>
    <col min="2576" max="2576" width="10.42578125" style="80" bestFit="1" customWidth="1"/>
    <col min="2577" max="2577" width="13.85546875" style="80" bestFit="1" customWidth="1"/>
    <col min="2578" max="2579" width="9.140625" style="80"/>
    <col min="2580" max="2580" width="9.5703125" style="80" bestFit="1" customWidth="1"/>
    <col min="2581" max="2813" width="9.140625" style="80"/>
    <col min="2814" max="2814" width="6.140625" style="80" customWidth="1"/>
    <col min="2815" max="2815" width="41.140625" style="80" customWidth="1"/>
    <col min="2816" max="2816" width="20.5703125" style="80" customWidth="1"/>
    <col min="2817" max="2821" width="10.28515625" style="80" bestFit="1" customWidth="1"/>
    <col min="2822" max="2822" width="12.28515625" style="80" bestFit="1" customWidth="1"/>
    <col min="2823" max="2823" width="11.42578125" style="80" customWidth="1"/>
    <col min="2824" max="2827" width="10.28515625" style="80" bestFit="1" customWidth="1"/>
    <col min="2828" max="2828" width="10" style="80" bestFit="1" customWidth="1"/>
    <col min="2829" max="2830" width="9.140625" style="80"/>
    <col min="2831" max="2831" width="10" style="80" customWidth="1"/>
    <col min="2832" max="2832" width="10.42578125" style="80" bestFit="1" customWidth="1"/>
    <col min="2833" max="2833" width="13.85546875" style="80" bestFit="1" customWidth="1"/>
    <col min="2834" max="2835" width="9.140625" style="80"/>
    <col min="2836" max="2836" width="9.5703125" style="80" bestFit="1" customWidth="1"/>
    <col min="2837" max="3069" width="9.140625" style="80"/>
    <col min="3070" max="3070" width="6.140625" style="80" customWidth="1"/>
    <col min="3071" max="3071" width="41.140625" style="80" customWidth="1"/>
    <col min="3072" max="3072" width="20.5703125" style="80" customWidth="1"/>
    <col min="3073" max="3077" width="10.28515625" style="80" bestFit="1" customWidth="1"/>
    <col min="3078" max="3078" width="12.28515625" style="80" bestFit="1" customWidth="1"/>
    <col min="3079" max="3079" width="11.42578125" style="80" customWidth="1"/>
    <col min="3080" max="3083" width="10.28515625" style="80" bestFit="1" customWidth="1"/>
    <col min="3084" max="3084" width="10" style="80" bestFit="1" customWidth="1"/>
    <col min="3085" max="3086" width="9.140625" style="80"/>
    <col min="3087" max="3087" width="10" style="80" customWidth="1"/>
    <col min="3088" max="3088" width="10.42578125" style="80" bestFit="1" customWidth="1"/>
    <col min="3089" max="3089" width="13.85546875" style="80" bestFit="1" customWidth="1"/>
    <col min="3090" max="3091" width="9.140625" style="80"/>
    <col min="3092" max="3092" width="9.5703125" style="80" bestFit="1" customWidth="1"/>
    <col min="3093" max="3325" width="9.140625" style="80"/>
    <col min="3326" max="3326" width="6.140625" style="80" customWidth="1"/>
    <col min="3327" max="3327" width="41.140625" style="80" customWidth="1"/>
    <col min="3328" max="3328" width="20.5703125" style="80" customWidth="1"/>
    <col min="3329" max="3333" width="10.28515625" style="80" bestFit="1" customWidth="1"/>
    <col min="3334" max="3334" width="12.28515625" style="80" bestFit="1" customWidth="1"/>
    <col min="3335" max="3335" width="11.42578125" style="80" customWidth="1"/>
    <col min="3336" max="3339" width="10.28515625" style="80" bestFit="1" customWidth="1"/>
    <col min="3340" max="3340" width="10" style="80" bestFit="1" customWidth="1"/>
    <col min="3341" max="3342" width="9.140625" style="80"/>
    <col min="3343" max="3343" width="10" style="80" customWidth="1"/>
    <col min="3344" max="3344" width="10.42578125" style="80" bestFit="1" customWidth="1"/>
    <col min="3345" max="3345" width="13.85546875" style="80" bestFit="1" customWidth="1"/>
    <col min="3346" max="3347" width="9.140625" style="80"/>
    <col min="3348" max="3348" width="9.5703125" style="80" bestFit="1" customWidth="1"/>
    <col min="3349" max="3581" width="9.140625" style="80"/>
    <col min="3582" max="3582" width="6.140625" style="80" customWidth="1"/>
    <col min="3583" max="3583" width="41.140625" style="80" customWidth="1"/>
    <col min="3584" max="3584" width="20.5703125" style="80" customWidth="1"/>
    <col min="3585" max="3589" width="10.28515625" style="80" bestFit="1" customWidth="1"/>
    <col min="3590" max="3590" width="12.28515625" style="80" bestFit="1" customWidth="1"/>
    <col min="3591" max="3591" width="11.42578125" style="80" customWidth="1"/>
    <col min="3592" max="3595" width="10.28515625" style="80" bestFit="1" customWidth="1"/>
    <col min="3596" max="3596" width="10" style="80" bestFit="1" customWidth="1"/>
    <col min="3597" max="3598" width="9.140625" style="80"/>
    <col min="3599" max="3599" width="10" style="80" customWidth="1"/>
    <col min="3600" max="3600" width="10.42578125" style="80" bestFit="1" customWidth="1"/>
    <col min="3601" max="3601" width="13.85546875" style="80" bestFit="1" customWidth="1"/>
    <col min="3602" max="3603" width="9.140625" style="80"/>
    <col min="3604" max="3604" width="9.5703125" style="80" bestFit="1" customWidth="1"/>
    <col min="3605" max="3837" width="9.140625" style="80"/>
    <col min="3838" max="3838" width="6.140625" style="80" customWidth="1"/>
    <col min="3839" max="3839" width="41.140625" style="80" customWidth="1"/>
    <col min="3840" max="3840" width="20.5703125" style="80" customWidth="1"/>
    <col min="3841" max="3845" width="10.28515625" style="80" bestFit="1" customWidth="1"/>
    <col min="3846" max="3846" width="12.28515625" style="80" bestFit="1" customWidth="1"/>
    <col min="3847" max="3847" width="11.42578125" style="80" customWidth="1"/>
    <col min="3848" max="3851" width="10.28515625" style="80" bestFit="1" customWidth="1"/>
    <col min="3852" max="3852" width="10" style="80" bestFit="1" customWidth="1"/>
    <col min="3853" max="3854" width="9.140625" style="80"/>
    <col min="3855" max="3855" width="10" style="80" customWidth="1"/>
    <col min="3856" max="3856" width="10.42578125" style="80" bestFit="1" customWidth="1"/>
    <col min="3857" max="3857" width="13.85546875" style="80" bestFit="1" customWidth="1"/>
    <col min="3858" max="3859" width="9.140625" style="80"/>
    <col min="3860" max="3860" width="9.5703125" style="80" bestFit="1" customWidth="1"/>
    <col min="3861" max="4093" width="9.140625" style="80"/>
    <col min="4094" max="4094" width="6.140625" style="80" customWidth="1"/>
    <col min="4095" max="4095" width="41.140625" style="80" customWidth="1"/>
    <col min="4096" max="4096" width="20.5703125" style="80" customWidth="1"/>
    <col min="4097" max="4101" width="10.28515625" style="80" bestFit="1" customWidth="1"/>
    <col min="4102" max="4102" width="12.28515625" style="80" bestFit="1" customWidth="1"/>
    <col min="4103" max="4103" width="11.42578125" style="80" customWidth="1"/>
    <col min="4104" max="4107" width="10.28515625" style="80" bestFit="1" customWidth="1"/>
    <col min="4108" max="4108" width="10" style="80" bestFit="1" customWidth="1"/>
    <col min="4109" max="4110" width="9.140625" style="80"/>
    <col min="4111" max="4111" width="10" style="80" customWidth="1"/>
    <col min="4112" max="4112" width="10.42578125" style="80" bestFit="1" customWidth="1"/>
    <col min="4113" max="4113" width="13.85546875" style="80" bestFit="1" customWidth="1"/>
    <col min="4114" max="4115" width="9.140625" style="80"/>
    <col min="4116" max="4116" width="9.5703125" style="80" bestFit="1" customWidth="1"/>
    <col min="4117" max="4349" width="9.140625" style="80"/>
    <col min="4350" max="4350" width="6.140625" style="80" customWidth="1"/>
    <col min="4351" max="4351" width="41.140625" style="80" customWidth="1"/>
    <col min="4352" max="4352" width="20.5703125" style="80" customWidth="1"/>
    <col min="4353" max="4357" width="10.28515625" style="80" bestFit="1" customWidth="1"/>
    <col min="4358" max="4358" width="12.28515625" style="80" bestFit="1" customWidth="1"/>
    <col min="4359" max="4359" width="11.42578125" style="80" customWidth="1"/>
    <col min="4360" max="4363" width="10.28515625" style="80" bestFit="1" customWidth="1"/>
    <col min="4364" max="4364" width="10" style="80" bestFit="1" customWidth="1"/>
    <col min="4365" max="4366" width="9.140625" style="80"/>
    <col min="4367" max="4367" width="10" style="80" customWidth="1"/>
    <col min="4368" max="4368" width="10.42578125" style="80" bestFit="1" customWidth="1"/>
    <col min="4369" max="4369" width="13.85546875" style="80" bestFit="1" customWidth="1"/>
    <col min="4370" max="4371" width="9.140625" style="80"/>
    <col min="4372" max="4372" width="9.5703125" style="80" bestFit="1" customWidth="1"/>
    <col min="4373" max="4605" width="9.140625" style="80"/>
    <col min="4606" max="4606" width="6.140625" style="80" customWidth="1"/>
    <col min="4607" max="4607" width="41.140625" style="80" customWidth="1"/>
    <col min="4608" max="4608" width="20.5703125" style="80" customWidth="1"/>
    <col min="4609" max="4613" width="10.28515625" style="80" bestFit="1" customWidth="1"/>
    <col min="4614" max="4614" width="12.28515625" style="80" bestFit="1" customWidth="1"/>
    <col min="4615" max="4615" width="11.42578125" style="80" customWidth="1"/>
    <col min="4616" max="4619" width="10.28515625" style="80" bestFit="1" customWidth="1"/>
    <col min="4620" max="4620" width="10" style="80" bestFit="1" customWidth="1"/>
    <col min="4621" max="4622" width="9.140625" style="80"/>
    <col min="4623" max="4623" width="10" style="80" customWidth="1"/>
    <col min="4624" max="4624" width="10.42578125" style="80" bestFit="1" customWidth="1"/>
    <col min="4625" max="4625" width="13.85546875" style="80" bestFit="1" customWidth="1"/>
    <col min="4626" max="4627" width="9.140625" style="80"/>
    <col min="4628" max="4628" width="9.5703125" style="80" bestFit="1" customWidth="1"/>
    <col min="4629" max="4861" width="9.140625" style="80"/>
    <col min="4862" max="4862" width="6.140625" style="80" customWidth="1"/>
    <col min="4863" max="4863" width="41.140625" style="80" customWidth="1"/>
    <col min="4864" max="4864" width="20.5703125" style="80" customWidth="1"/>
    <col min="4865" max="4869" width="10.28515625" style="80" bestFit="1" customWidth="1"/>
    <col min="4870" max="4870" width="12.28515625" style="80" bestFit="1" customWidth="1"/>
    <col min="4871" max="4871" width="11.42578125" style="80" customWidth="1"/>
    <col min="4872" max="4875" width="10.28515625" style="80" bestFit="1" customWidth="1"/>
    <col min="4876" max="4876" width="10" style="80" bestFit="1" customWidth="1"/>
    <col min="4877" max="4878" width="9.140625" style="80"/>
    <col min="4879" max="4879" width="10" style="80" customWidth="1"/>
    <col min="4880" max="4880" width="10.42578125" style="80" bestFit="1" customWidth="1"/>
    <col min="4881" max="4881" width="13.85546875" style="80" bestFit="1" customWidth="1"/>
    <col min="4882" max="4883" width="9.140625" style="80"/>
    <col min="4884" max="4884" width="9.5703125" style="80" bestFit="1" customWidth="1"/>
    <col min="4885" max="5117" width="9.140625" style="80"/>
    <col min="5118" max="5118" width="6.140625" style="80" customWidth="1"/>
    <col min="5119" max="5119" width="41.140625" style="80" customWidth="1"/>
    <col min="5120" max="5120" width="20.5703125" style="80" customWidth="1"/>
    <col min="5121" max="5125" width="10.28515625" style="80" bestFit="1" customWidth="1"/>
    <col min="5126" max="5126" width="12.28515625" style="80" bestFit="1" customWidth="1"/>
    <col min="5127" max="5127" width="11.42578125" style="80" customWidth="1"/>
    <col min="5128" max="5131" width="10.28515625" style="80" bestFit="1" customWidth="1"/>
    <col min="5132" max="5132" width="10" style="80" bestFit="1" customWidth="1"/>
    <col min="5133" max="5134" width="9.140625" style="80"/>
    <col min="5135" max="5135" width="10" style="80" customWidth="1"/>
    <col min="5136" max="5136" width="10.42578125" style="80" bestFit="1" customWidth="1"/>
    <col min="5137" max="5137" width="13.85546875" style="80" bestFit="1" customWidth="1"/>
    <col min="5138" max="5139" width="9.140625" style="80"/>
    <col min="5140" max="5140" width="9.5703125" style="80" bestFit="1" customWidth="1"/>
    <col min="5141" max="5373" width="9.140625" style="80"/>
    <col min="5374" max="5374" width="6.140625" style="80" customWidth="1"/>
    <col min="5375" max="5375" width="41.140625" style="80" customWidth="1"/>
    <col min="5376" max="5376" width="20.5703125" style="80" customWidth="1"/>
    <col min="5377" max="5381" width="10.28515625" style="80" bestFit="1" customWidth="1"/>
    <col min="5382" max="5382" width="12.28515625" style="80" bestFit="1" customWidth="1"/>
    <col min="5383" max="5383" width="11.42578125" style="80" customWidth="1"/>
    <col min="5384" max="5387" width="10.28515625" style="80" bestFit="1" customWidth="1"/>
    <col min="5388" max="5388" width="10" style="80" bestFit="1" customWidth="1"/>
    <col min="5389" max="5390" width="9.140625" style="80"/>
    <col min="5391" max="5391" width="10" style="80" customWidth="1"/>
    <col min="5392" max="5392" width="10.42578125" style="80" bestFit="1" customWidth="1"/>
    <col min="5393" max="5393" width="13.85546875" style="80" bestFit="1" customWidth="1"/>
    <col min="5394" max="5395" width="9.140625" style="80"/>
    <col min="5396" max="5396" width="9.5703125" style="80" bestFit="1" customWidth="1"/>
    <col min="5397" max="5629" width="9.140625" style="80"/>
    <col min="5630" max="5630" width="6.140625" style="80" customWidth="1"/>
    <col min="5631" max="5631" width="41.140625" style="80" customWidth="1"/>
    <col min="5632" max="5632" width="20.5703125" style="80" customWidth="1"/>
    <col min="5633" max="5637" width="10.28515625" style="80" bestFit="1" customWidth="1"/>
    <col min="5638" max="5638" width="12.28515625" style="80" bestFit="1" customWidth="1"/>
    <col min="5639" max="5639" width="11.42578125" style="80" customWidth="1"/>
    <col min="5640" max="5643" width="10.28515625" style="80" bestFit="1" customWidth="1"/>
    <col min="5644" max="5644" width="10" style="80" bestFit="1" customWidth="1"/>
    <col min="5645" max="5646" width="9.140625" style="80"/>
    <col min="5647" max="5647" width="10" style="80" customWidth="1"/>
    <col min="5648" max="5648" width="10.42578125" style="80" bestFit="1" customWidth="1"/>
    <col min="5649" max="5649" width="13.85546875" style="80" bestFit="1" customWidth="1"/>
    <col min="5650" max="5651" width="9.140625" style="80"/>
    <col min="5652" max="5652" width="9.5703125" style="80" bestFit="1" customWidth="1"/>
    <col min="5653" max="5885" width="9.140625" style="80"/>
    <col min="5886" max="5886" width="6.140625" style="80" customWidth="1"/>
    <col min="5887" max="5887" width="41.140625" style="80" customWidth="1"/>
    <col min="5888" max="5888" width="20.5703125" style="80" customWidth="1"/>
    <col min="5889" max="5893" width="10.28515625" style="80" bestFit="1" customWidth="1"/>
    <col min="5894" max="5894" width="12.28515625" style="80" bestFit="1" customWidth="1"/>
    <col min="5895" max="5895" width="11.42578125" style="80" customWidth="1"/>
    <col min="5896" max="5899" width="10.28515625" style="80" bestFit="1" customWidth="1"/>
    <col min="5900" max="5900" width="10" style="80" bestFit="1" customWidth="1"/>
    <col min="5901" max="5902" width="9.140625" style="80"/>
    <col min="5903" max="5903" width="10" style="80" customWidth="1"/>
    <col min="5904" max="5904" width="10.42578125" style="80" bestFit="1" customWidth="1"/>
    <col min="5905" max="5905" width="13.85546875" style="80" bestFit="1" customWidth="1"/>
    <col min="5906" max="5907" width="9.140625" style="80"/>
    <col min="5908" max="5908" width="9.5703125" style="80" bestFit="1" customWidth="1"/>
    <col min="5909" max="6141" width="9.140625" style="80"/>
    <col min="6142" max="6142" width="6.140625" style="80" customWidth="1"/>
    <col min="6143" max="6143" width="41.140625" style="80" customWidth="1"/>
    <col min="6144" max="6144" width="20.5703125" style="80" customWidth="1"/>
    <col min="6145" max="6149" width="10.28515625" style="80" bestFit="1" customWidth="1"/>
    <col min="6150" max="6150" width="12.28515625" style="80" bestFit="1" customWidth="1"/>
    <col min="6151" max="6151" width="11.42578125" style="80" customWidth="1"/>
    <col min="6152" max="6155" width="10.28515625" style="80" bestFit="1" customWidth="1"/>
    <col min="6156" max="6156" width="10" style="80" bestFit="1" customWidth="1"/>
    <col min="6157" max="6158" width="9.140625" style="80"/>
    <col min="6159" max="6159" width="10" style="80" customWidth="1"/>
    <col min="6160" max="6160" width="10.42578125" style="80" bestFit="1" customWidth="1"/>
    <col min="6161" max="6161" width="13.85546875" style="80" bestFit="1" customWidth="1"/>
    <col min="6162" max="6163" width="9.140625" style="80"/>
    <col min="6164" max="6164" width="9.5703125" style="80" bestFit="1" customWidth="1"/>
    <col min="6165" max="6397" width="9.140625" style="80"/>
    <col min="6398" max="6398" width="6.140625" style="80" customWidth="1"/>
    <col min="6399" max="6399" width="41.140625" style="80" customWidth="1"/>
    <col min="6400" max="6400" width="20.5703125" style="80" customWidth="1"/>
    <col min="6401" max="6405" width="10.28515625" style="80" bestFit="1" customWidth="1"/>
    <col min="6406" max="6406" width="12.28515625" style="80" bestFit="1" customWidth="1"/>
    <col min="6407" max="6407" width="11.42578125" style="80" customWidth="1"/>
    <col min="6408" max="6411" width="10.28515625" style="80" bestFit="1" customWidth="1"/>
    <col min="6412" max="6412" width="10" style="80" bestFit="1" customWidth="1"/>
    <col min="6413" max="6414" width="9.140625" style="80"/>
    <col min="6415" max="6415" width="10" style="80" customWidth="1"/>
    <col min="6416" max="6416" width="10.42578125" style="80" bestFit="1" customWidth="1"/>
    <col min="6417" max="6417" width="13.85546875" style="80" bestFit="1" customWidth="1"/>
    <col min="6418" max="6419" width="9.140625" style="80"/>
    <col min="6420" max="6420" width="9.5703125" style="80" bestFit="1" customWidth="1"/>
    <col min="6421" max="6653" width="9.140625" style="80"/>
    <col min="6654" max="6654" width="6.140625" style="80" customWidth="1"/>
    <col min="6655" max="6655" width="41.140625" style="80" customWidth="1"/>
    <col min="6656" max="6656" width="20.5703125" style="80" customWidth="1"/>
    <col min="6657" max="6661" width="10.28515625" style="80" bestFit="1" customWidth="1"/>
    <col min="6662" max="6662" width="12.28515625" style="80" bestFit="1" customWidth="1"/>
    <col min="6663" max="6663" width="11.42578125" style="80" customWidth="1"/>
    <col min="6664" max="6667" width="10.28515625" style="80" bestFit="1" customWidth="1"/>
    <col min="6668" max="6668" width="10" style="80" bestFit="1" customWidth="1"/>
    <col min="6669" max="6670" width="9.140625" style="80"/>
    <col min="6671" max="6671" width="10" style="80" customWidth="1"/>
    <col min="6672" max="6672" width="10.42578125" style="80" bestFit="1" customWidth="1"/>
    <col min="6673" max="6673" width="13.85546875" style="80" bestFit="1" customWidth="1"/>
    <col min="6674" max="6675" width="9.140625" style="80"/>
    <col min="6676" max="6676" width="9.5703125" style="80" bestFit="1" customWidth="1"/>
    <col min="6677" max="6909" width="9.140625" style="80"/>
    <col min="6910" max="6910" width="6.140625" style="80" customWidth="1"/>
    <col min="6911" max="6911" width="41.140625" style="80" customWidth="1"/>
    <col min="6912" max="6912" width="20.5703125" style="80" customWidth="1"/>
    <col min="6913" max="6917" width="10.28515625" style="80" bestFit="1" customWidth="1"/>
    <col min="6918" max="6918" width="12.28515625" style="80" bestFit="1" customWidth="1"/>
    <col min="6919" max="6919" width="11.42578125" style="80" customWidth="1"/>
    <col min="6920" max="6923" width="10.28515625" style="80" bestFit="1" customWidth="1"/>
    <col min="6924" max="6924" width="10" style="80" bestFit="1" customWidth="1"/>
    <col min="6925" max="6926" width="9.140625" style="80"/>
    <col min="6927" max="6927" width="10" style="80" customWidth="1"/>
    <col min="6928" max="6928" width="10.42578125" style="80" bestFit="1" customWidth="1"/>
    <col min="6929" max="6929" width="13.85546875" style="80" bestFit="1" customWidth="1"/>
    <col min="6930" max="6931" width="9.140625" style="80"/>
    <col min="6932" max="6932" width="9.5703125" style="80" bestFit="1" customWidth="1"/>
    <col min="6933" max="7165" width="9.140625" style="80"/>
    <col min="7166" max="7166" width="6.140625" style="80" customWidth="1"/>
    <col min="7167" max="7167" width="41.140625" style="80" customWidth="1"/>
    <col min="7168" max="7168" width="20.5703125" style="80" customWidth="1"/>
    <col min="7169" max="7173" width="10.28515625" style="80" bestFit="1" customWidth="1"/>
    <col min="7174" max="7174" width="12.28515625" style="80" bestFit="1" customWidth="1"/>
    <col min="7175" max="7175" width="11.42578125" style="80" customWidth="1"/>
    <col min="7176" max="7179" width="10.28515625" style="80" bestFit="1" customWidth="1"/>
    <col min="7180" max="7180" width="10" style="80" bestFit="1" customWidth="1"/>
    <col min="7181" max="7182" width="9.140625" style="80"/>
    <col min="7183" max="7183" width="10" style="80" customWidth="1"/>
    <col min="7184" max="7184" width="10.42578125" style="80" bestFit="1" customWidth="1"/>
    <col min="7185" max="7185" width="13.85546875" style="80" bestFit="1" customWidth="1"/>
    <col min="7186" max="7187" width="9.140625" style="80"/>
    <col min="7188" max="7188" width="9.5703125" style="80" bestFit="1" customWidth="1"/>
    <col min="7189" max="7421" width="9.140625" style="80"/>
    <col min="7422" max="7422" width="6.140625" style="80" customWidth="1"/>
    <col min="7423" max="7423" width="41.140625" style="80" customWidth="1"/>
    <col min="7424" max="7424" width="20.5703125" style="80" customWidth="1"/>
    <col min="7425" max="7429" width="10.28515625" style="80" bestFit="1" customWidth="1"/>
    <col min="7430" max="7430" width="12.28515625" style="80" bestFit="1" customWidth="1"/>
    <col min="7431" max="7431" width="11.42578125" style="80" customWidth="1"/>
    <col min="7432" max="7435" width="10.28515625" style="80" bestFit="1" customWidth="1"/>
    <col min="7436" max="7436" width="10" style="80" bestFit="1" customWidth="1"/>
    <col min="7437" max="7438" width="9.140625" style="80"/>
    <col min="7439" max="7439" width="10" style="80" customWidth="1"/>
    <col min="7440" max="7440" width="10.42578125" style="80" bestFit="1" customWidth="1"/>
    <col min="7441" max="7441" width="13.85546875" style="80" bestFit="1" customWidth="1"/>
    <col min="7442" max="7443" width="9.140625" style="80"/>
    <col min="7444" max="7444" width="9.5703125" style="80" bestFit="1" customWidth="1"/>
    <col min="7445" max="7677" width="9.140625" style="80"/>
    <col min="7678" max="7678" width="6.140625" style="80" customWidth="1"/>
    <col min="7679" max="7679" width="41.140625" style="80" customWidth="1"/>
    <col min="7680" max="7680" width="20.5703125" style="80" customWidth="1"/>
    <col min="7681" max="7685" width="10.28515625" style="80" bestFit="1" customWidth="1"/>
    <col min="7686" max="7686" width="12.28515625" style="80" bestFit="1" customWidth="1"/>
    <col min="7687" max="7687" width="11.42578125" style="80" customWidth="1"/>
    <col min="7688" max="7691" width="10.28515625" style="80" bestFit="1" customWidth="1"/>
    <col min="7692" max="7692" width="10" style="80" bestFit="1" customWidth="1"/>
    <col min="7693" max="7694" width="9.140625" style="80"/>
    <col min="7695" max="7695" width="10" style="80" customWidth="1"/>
    <col min="7696" max="7696" width="10.42578125" style="80" bestFit="1" customWidth="1"/>
    <col min="7697" max="7697" width="13.85546875" style="80" bestFit="1" customWidth="1"/>
    <col min="7698" max="7699" width="9.140625" style="80"/>
    <col min="7700" max="7700" width="9.5703125" style="80" bestFit="1" customWidth="1"/>
    <col min="7701" max="7933" width="9.140625" style="80"/>
    <col min="7934" max="7934" width="6.140625" style="80" customWidth="1"/>
    <col min="7935" max="7935" width="41.140625" style="80" customWidth="1"/>
    <col min="7936" max="7936" width="20.5703125" style="80" customWidth="1"/>
    <col min="7937" max="7941" width="10.28515625" style="80" bestFit="1" customWidth="1"/>
    <col min="7942" max="7942" width="12.28515625" style="80" bestFit="1" customWidth="1"/>
    <col min="7943" max="7943" width="11.42578125" style="80" customWidth="1"/>
    <col min="7944" max="7947" width="10.28515625" style="80" bestFit="1" customWidth="1"/>
    <col min="7948" max="7948" width="10" style="80" bestFit="1" customWidth="1"/>
    <col min="7949" max="7950" width="9.140625" style="80"/>
    <col min="7951" max="7951" width="10" style="80" customWidth="1"/>
    <col min="7952" max="7952" width="10.42578125" style="80" bestFit="1" customWidth="1"/>
    <col min="7953" max="7953" width="13.85546875" style="80" bestFit="1" customWidth="1"/>
    <col min="7954" max="7955" width="9.140625" style="80"/>
    <col min="7956" max="7956" width="9.5703125" style="80" bestFit="1" customWidth="1"/>
    <col min="7957" max="8189" width="9.140625" style="80"/>
    <col min="8190" max="8190" width="6.140625" style="80" customWidth="1"/>
    <col min="8191" max="8191" width="41.140625" style="80" customWidth="1"/>
    <col min="8192" max="8192" width="20.5703125" style="80" customWidth="1"/>
    <col min="8193" max="8197" width="10.28515625" style="80" bestFit="1" customWidth="1"/>
    <col min="8198" max="8198" width="12.28515625" style="80" bestFit="1" customWidth="1"/>
    <col min="8199" max="8199" width="11.42578125" style="80" customWidth="1"/>
    <col min="8200" max="8203" width="10.28515625" style="80" bestFit="1" customWidth="1"/>
    <col min="8204" max="8204" width="10" style="80" bestFit="1" customWidth="1"/>
    <col min="8205" max="8206" width="9.140625" style="80"/>
    <col min="8207" max="8207" width="10" style="80" customWidth="1"/>
    <col min="8208" max="8208" width="10.42578125" style="80" bestFit="1" customWidth="1"/>
    <col min="8209" max="8209" width="13.85546875" style="80" bestFit="1" customWidth="1"/>
    <col min="8210" max="8211" width="9.140625" style="80"/>
    <col min="8212" max="8212" width="9.5703125" style="80" bestFit="1" customWidth="1"/>
    <col min="8213" max="8445" width="9.140625" style="80"/>
    <col min="8446" max="8446" width="6.140625" style="80" customWidth="1"/>
    <col min="8447" max="8447" width="41.140625" style="80" customWidth="1"/>
    <col min="8448" max="8448" width="20.5703125" style="80" customWidth="1"/>
    <col min="8449" max="8453" width="10.28515625" style="80" bestFit="1" customWidth="1"/>
    <col min="8454" max="8454" width="12.28515625" style="80" bestFit="1" customWidth="1"/>
    <col min="8455" max="8455" width="11.42578125" style="80" customWidth="1"/>
    <col min="8456" max="8459" width="10.28515625" style="80" bestFit="1" customWidth="1"/>
    <col min="8460" max="8460" width="10" style="80" bestFit="1" customWidth="1"/>
    <col min="8461" max="8462" width="9.140625" style="80"/>
    <col min="8463" max="8463" width="10" style="80" customWidth="1"/>
    <col min="8464" max="8464" width="10.42578125" style="80" bestFit="1" customWidth="1"/>
    <col min="8465" max="8465" width="13.85546875" style="80" bestFit="1" customWidth="1"/>
    <col min="8466" max="8467" width="9.140625" style="80"/>
    <col min="8468" max="8468" width="9.5703125" style="80" bestFit="1" customWidth="1"/>
    <col min="8469" max="8701" width="9.140625" style="80"/>
    <col min="8702" max="8702" width="6.140625" style="80" customWidth="1"/>
    <col min="8703" max="8703" width="41.140625" style="80" customWidth="1"/>
    <col min="8704" max="8704" width="20.5703125" style="80" customWidth="1"/>
    <col min="8705" max="8709" width="10.28515625" style="80" bestFit="1" customWidth="1"/>
    <col min="8710" max="8710" width="12.28515625" style="80" bestFit="1" customWidth="1"/>
    <col min="8711" max="8711" width="11.42578125" style="80" customWidth="1"/>
    <col min="8712" max="8715" width="10.28515625" style="80" bestFit="1" customWidth="1"/>
    <col min="8716" max="8716" width="10" style="80" bestFit="1" customWidth="1"/>
    <col min="8717" max="8718" width="9.140625" style="80"/>
    <col min="8719" max="8719" width="10" style="80" customWidth="1"/>
    <col min="8720" max="8720" width="10.42578125" style="80" bestFit="1" customWidth="1"/>
    <col min="8721" max="8721" width="13.85546875" style="80" bestFit="1" customWidth="1"/>
    <col min="8722" max="8723" width="9.140625" style="80"/>
    <col min="8724" max="8724" width="9.5703125" style="80" bestFit="1" customWidth="1"/>
    <col min="8725" max="8957" width="9.140625" style="80"/>
    <col min="8958" max="8958" width="6.140625" style="80" customWidth="1"/>
    <col min="8959" max="8959" width="41.140625" style="80" customWidth="1"/>
    <col min="8960" max="8960" width="20.5703125" style="80" customWidth="1"/>
    <col min="8961" max="8965" width="10.28515625" style="80" bestFit="1" customWidth="1"/>
    <col min="8966" max="8966" width="12.28515625" style="80" bestFit="1" customWidth="1"/>
    <col min="8967" max="8967" width="11.42578125" style="80" customWidth="1"/>
    <col min="8968" max="8971" width="10.28515625" style="80" bestFit="1" customWidth="1"/>
    <col min="8972" max="8972" width="10" style="80" bestFit="1" customWidth="1"/>
    <col min="8973" max="8974" width="9.140625" style="80"/>
    <col min="8975" max="8975" width="10" style="80" customWidth="1"/>
    <col min="8976" max="8976" width="10.42578125" style="80" bestFit="1" customWidth="1"/>
    <col min="8977" max="8977" width="13.85546875" style="80" bestFit="1" customWidth="1"/>
    <col min="8978" max="8979" width="9.140625" style="80"/>
    <col min="8980" max="8980" width="9.5703125" style="80" bestFit="1" customWidth="1"/>
    <col min="8981" max="9213" width="9.140625" style="80"/>
    <col min="9214" max="9214" width="6.140625" style="80" customWidth="1"/>
    <col min="9215" max="9215" width="41.140625" style="80" customWidth="1"/>
    <col min="9216" max="9216" width="20.5703125" style="80" customWidth="1"/>
    <col min="9217" max="9221" width="10.28515625" style="80" bestFit="1" customWidth="1"/>
    <col min="9222" max="9222" width="12.28515625" style="80" bestFit="1" customWidth="1"/>
    <col min="9223" max="9223" width="11.42578125" style="80" customWidth="1"/>
    <col min="9224" max="9227" width="10.28515625" style="80" bestFit="1" customWidth="1"/>
    <col min="9228" max="9228" width="10" style="80" bestFit="1" customWidth="1"/>
    <col min="9229" max="9230" width="9.140625" style="80"/>
    <col min="9231" max="9231" width="10" style="80" customWidth="1"/>
    <col min="9232" max="9232" width="10.42578125" style="80" bestFit="1" customWidth="1"/>
    <col min="9233" max="9233" width="13.85546875" style="80" bestFit="1" customWidth="1"/>
    <col min="9234" max="9235" width="9.140625" style="80"/>
    <col min="9236" max="9236" width="9.5703125" style="80" bestFit="1" customWidth="1"/>
    <col min="9237" max="9469" width="9.140625" style="80"/>
    <col min="9470" max="9470" width="6.140625" style="80" customWidth="1"/>
    <col min="9471" max="9471" width="41.140625" style="80" customWidth="1"/>
    <col min="9472" max="9472" width="20.5703125" style="80" customWidth="1"/>
    <col min="9473" max="9477" width="10.28515625" style="80" bestFit="1" customWidth="1"/>
    <col min="9478" max="9478" width="12.28515625" style="80" bestFit="1" customWidth="1"/>
    <col min="9479" max="9479" width="11.42578125" style="80" customWidth="1"/>
    <col min="9480" max="9483" width="10.28515625" style="80" bestFit="1" customWidth="1"/>
    <col min="9484" max="9484" width="10" style="80" bestFit="1" customWidth="1"/>
    <col min="9485" max="9486" width="9.140625" style="80"/>
    <col min="9487" max="9487" width="10" style="80" customWidth="1"/>
    <col min="9488" max="9488" width="10.42578125" style="80" bestFit="1" customWidth="1"/>
    <col min="9489" max="9489" width="13.85546875" style="80" bestFit="1" customWidth="1"/>
    <col min="9490" max="9491" width="9.140625" style="80"/>
    <col min="9492" max="9492" width="9.5703125" style="80" bestFit="1" customWidth="1"/>
    <col min="9493" max="9725" width="9.140625" style="80"/>
    <col min="9726" max="9726" width="6.140625" style="80" customWidth="1"/>
    <col min="9727" max="9727" width="41.140625" style="80" customWidth="1"/>
    <col min="9728" max="9728" width="20.5703125" style="80" customWidth="1"/>
    <col min="9729" max="9733" width="10.28515625" style="80" bestFit="1" customWidth="1"/>
    <col min="9734" max="9734" width="12.28515625" style="80" bestFit="1" customWidth="1"/>
    <col min="9735" max="9735" width="11.42578125" style="80" customWidth="1"/>
    <col min="9736" max="9739" width="10.28515625" style="80" bestFit="1" customWidth="1"/>
    <col min="9740" max="9740" width="10" style="80" bestFit="1" customWidth="1"/>
    <col min="9741" max="9742" width="9.140625" style="80"/>
    <col min="9743" max="9743" width="10" style="80" customWidth="1"/>
    <col min="9744" max="9744" width="10.42578125" style="80" bestFit="1" customWidth="1"/>
    <col min="9745" max="9745" width="13.85546875" style="80" bestFit="1" customWidth="1"/>
    <col min="9746" max="9747" width="9.140625" style="80"/>
    <col min="9748" max="9748" width="9.5703125" style="80" bestFit="1" customWidth="1"/>
    <col min="9749" max="9981" width="9.140625" style="80"/>
    <col min="9982" max="9982" width="6.140625" style="80" customWidth="1"/>
    <col min="9983" max="9983" width="41.140625" style="80" customWidth="1"/>
    <col min="9984" max="9984" width="20.5703125" style="80" customWidth="1"/>
    <col min="9985" max="9989" width="10.28515625" style="80" bestFit="1" customWidth="1"/>
    <col min="9990" max="9990" width="12.28515625" style="80" bestFit="1" customWidth="1"/>
    <col min="9991" max="9991" width="11.42578125" style="80" customWidth="1"/>
    <col min="9992" max="9995" width="10.28515625" style="80" bestFit="1" customWidth="1"/>
    <col min="9996" max="9996" width="10" style="80" bestFit="1" customWidth="1"/>
    <col min="9997" max="9998" width="9.140625" style="80"/>
    <col min="9999" max="9999" width="10" style="80" customWidth="1"/>
    <col min="10000" max="10000" width="10.42578125" style="80" bestFit="1" customWidth="1"/>
    <col min="10001" max="10001" width="13.85546875" style="80" bestFit="1" customWidth="1"/>
    <col min="10002" max="10003" width="9.140625" style="80"/>
    <col min="10004" max="10004" width="9.5703125" style="80" bestFit="1" customWidth="1"/>
    <col min="10005" max="10237" width="9.140625" style="80"/>
    <col min="10238" max="10238" width="6.140625" style="80" customWidth="1"/>
    <col min="10239" max="10239" width="41.140625" style="80" customWidth="1"/>
    <col min="10240" max="10240" width="20.5703125" style="80" customWidth="1"/>
    <col min="10241" max="10245" width="10.28515625" style="80" bestFit="1" customWidth="1"/>
    <col min="10246" max="10246" width="12.28515625" style="80" bestFit="1" customWidth="1"/>
    <col min="10247" max="10247" width="11.42578125" style="80" customWidth="1"/>
    <col min="10248" max="10251" width="10.28515625" style="80" bestFit="1" customWidth="1"/>
    <col min="10252" max="10252" width="10" style="80" bestFit="1" customWidth="1"/>
    <col min="10253" max="10254" width="9.140625" style="80"/>
    <col min="10255" max="10255" width="10" style="80" customWidth="1"/>
    <col min="10256" max="10256" width="10.42578125" style="80" bestFit="1" customWidth="1"/>
    <col min="10257" max="10257" width="13.85546875" style="80" bestFit="1" customWidth="1"/>
    <col min="10258" max="10259" width="9.140625" style="80"/>
    <col min="10260" max="10260" width="9.5703125" style="80" bestFit="1" customWidth="1"/>
    <col min="10261" max="10493" width="9.140625" style="80"/>
    <col min="10494" max="10494" width="6.140625" style="80" customWidth="1"/>
    <col min="10495" max="10495" width="41.140625" style="80" customWidth="1"/>
    <col min="10496" max="10496" width="20.5703125" style="80" customWidth="1"/>
    <col min="10497" max="10501" width="10.28515625" style="80" bestFit="1" customWidth="1"/>
    <col min="10502" max="10502" width="12.28515625" style="80" bestFit="1" customWidth="1"/>
    <col min="10503" max="10503" width="11.42578125" style="80" customWidth="1"/>
    <col min="10504" max="10507" width="10.28515625" style="80" bestFit="1" customWidth="1"/>
    <col min="10508" max="10508" width="10" style="80" bestFit="1" customWidth="1"/>
    <col min="10509" max="10510" width="9.140625" style="80"/>
    <col min="10511" max="10511" width="10" style="80" customWidth="1"/>
    <col min="10512" max="10512" width="10.42578125" style="80" bestFit="1" customWidth="1"/>
    <col min="10513" max="10513" width="13.85546875" style="80" bestFit="1" customWidth="1"/>
    <col min="10514" max="10515" width="9.140625" style="80"/>
    <col min="10516" max="10516" width="9.5703125" style="80" bestFit="1" customWidth="1"/>
    <col min="10517" max="10749" width="9.140625" style="80"/>
    <col min="10750" max="10750" width="6.140625" style="80" customWidth="1"/>
    <col min="10751" max="10751" width="41.140625" style="80" customWidth="1"/>
    <col min="10752" max="10752" width="20.5703125" style="80" customWidth="1"/>
    <col min="10753" max="10757" width="10.28515625" style="80" bestFit="1" customWidth="1"/>
    <col min="10758" max="10758" width="12.28515625" style="80" bestFit="1" customWidth="1"/>
    <col min="10759" max="10759" width="11.42578125" style="80" customWidth="1"/>
    <col min="10760" max="10763" width="10.28515625" style="80" bestFit="1" customWidth="1"/>
    <col min="10764" max="10764" width="10" style="80" bestFit="1" customWidth="1"/>
    <col min="10765" max="10766" width="9.140625" style="80"/>
    <col min="10767" max="10767" width="10" style="80" customWidth="1"/>
    <col min="10768" max="10768" width="10.42578125" style="80" bestFit="1" customWidth="1"/>
    <col min="10769" max="10769" width="13.85546875" style="80" bestFit="1" customWidth="1"/>
    <col min="10770" max="10771" width="9.140625" style="80"/>
    <col min="10772" max="10772" width="9.5703125" style="80" bestFit="1" customWidth="1"/>
    <col min="10773" max="11005" width="9.140625" style="80"/>
    <col min="11006" max="11006" width="6.140625" style="80" customWidth="1"/>
    <col min="11007" max="11007" width="41.140625" style="80" customWidth="1"/>
    <col min="11008" max="11008" width="20.5703125" style="80" customWidth="1"/>
    <col min="11009" max="11013" width="10.28515625" style="80" bestFit="1" customWidth="1"/>
    <col min="11014" max="11014" width="12.28515625" style="80" bestFit="1" customWidth="1"/>
    <col min="11015" max="11015" width="11.42578125" style="80" customWidth="1"/>
    <col min="11016" max="11019" width="10.28515625" style="80" bestFit="1" customWidth="1"/>
    <col min="11020" max="11020" width="10" style="80" bestFit="1" customWidth="1"/>
    <col min="11021" max="11022" width="9.140625" style="80"/>
    <col min="11023" max="11023" width="10" style="80" customWidth="1"/>
    <col min="11024" max="11024" width="10.42578125" style="80" bestFit="1" customWidth="1"/>
    <col min="11025" max="11025" width="13.85546875" style="80" bestFit="1" customWidth="1"/>
    <col min="11026" max="11027" width="9.140625" style="80"/>
    <col min="11028" max="11028" width="9.5703125" style="80" bestFit="1" customWidth="1"/>
    <col min="11029" max="11261" width="9.140625" style="80"/>
    <col min="11262" max="11262" width="6.140625" style="80" customWidth="1"/>
    <col min="11263" max="11263" width="41.140625" style="80" customWidth="1"/>
    <col min="11264" max="11264" width="20.5703125" style="80" customWidth="1"/>
    <col min="11265" max="11269" width="10.28515625" style="80" bestFit="1" customWidth="1"/>
    <col min="11270" max="11270" width="12.28515625" style="80" bestFit="1" customWidth="1"/>
    <col min="11271" max="11271" width="11.42578125" style="80" customWidth="1"/>
    <col min="11272" max="11275" width="10.28515625" style="80" bestFit="1" customWidth="1"/>
    <col min="11276" max="11276" width="10" style="80" bestFit="1" customWidth="1"/>
    <col min="11277" max="11278" width="9.140625" style="80"/>
    <col min="11279" max="11279" width="10" style="80" customWidth="1"/>
    <col min="11280" max="11280" width="10.42578125" style="80" bestFit="1" customWidth="1"/>
    <col min="11281" max="11281" width="13.85546875" style="80" bestFit="1" customWidth="1"/>
    <col min="11282" max="11283" width="9.140625" style="80"/>
    <col min="11284" max="11284" width="9.5703125" style="80" bestFit="1" customWidth="1"/>
    <col min="11285" max="11517" width="9.140625" style="80"/>
    <col min="11518" max="11518" width="6.140625" style="80" customWidth="1"/>
    <col min="11519" max="11519" width="41.140625" style="80" customWidth="1"/>
    <col min="11520" max="11520" width="20.5703125" style="80" customWidth="1"/>
    <col min="11521" max="11525" width="10.28515625" style="80" bestFit="1" customWidth="1"/>
    <col min="11526" max="11526" width="12.28515625" style="80" bestFit="1" customWidth="1"/>
    <col min="11527" max="11527" width="11.42578125" style="80" customWidth="1"/>
    <col min="11528" max="11531" width="10.28515625" style="80" bestFit="1" customWidth="1"/>
    <col min="11532" max="11532" width="10" style="80" bestFit="1" customWidth="1"/>
    <col min="11533" max="11534" width="9.140625" style="80"/>
    <col min="11535" max="11535" width="10" style="80" customWidth="1"/>
    <col min="11536" max="11536" width="10.42578125" style="80" bestFit="1" customWidth="1"/>
    <col min="11537" max="11537" width="13.85546875" style="80" bestFit="1" customWidth="1"/>
    <col min="11538" max="11539" width="9.140625" style="80"/>
    <col min="11540" max="11540" width="9.5703125" style="80" bestFit="1" customWidth="1"/>
    <col min="11541" max="11773" width="9.140625" style="80"/>
    <col min="11774" max="11774" width="6.140625" style="80" customWidth="1"/>
    <col min="11775" max="11775" width="41.140625" style="80" customWidth="1"/>
    <col min="11776" max="11776" width="20.5703125" style="80" customWidth="1"/>
    <col min="11777" max="11781" width="10.28515625" style="80" bestFit="1" customWidth="1"/>
    <col min="11782" max="11782" width="12.28515625" style="80" bestFit="1" customWidth="1"/>
    <col min="11783" max="11783" width="11.42578125" style="80" customWidth="1"/>
    <col min="11784" max="11787" width="10.28515625" style="80" bestFit="1" customWidth="1"/>
    <col min="11788" max="11788" width="10" style="80" bestFit="1" customWidth="1"/>
    <col min="11789" max="11790" width="9.140625" style="80"/>
    <col min="11791" max="11791" width="10" style="80" customWidth="1"/>
    <col min="11792" max="11792" width="10.42578125" style="80" bestFit="1" customWidth="1"/>
    <col min="11793" max="11793" width="13.85546875" style="80" bestFit="1" customWidth="1"/>
    <col min="11794" max="11795" width="9.140625" style="80"/>
    <col min="11796" max="11796" width="9.5703125" style="80" bestFit="1" customWidth="1"/>
    <col min="11797" max="12029" width="9.140625" style="80"/>
    <col min="12030" max="12030" width="6.140625" style="80" customWidth="1"/>
    <col min="12031" max="12031" width="41.140625" style="80" customWidth="1"/>
    <col min="12032" max="12032" width="20.5703125" style="80" customWidth="1"/>
    <col min="12033" max="12037" width="10.28515625" style="80" bestFit="1" customWidth="1"/>
    <col min="12038" max="12038" width="12.28515625" style="80" bestFit="1" customWidth="1"/>
    <col min="12039" max="12039" width="11.42578125" style="80" customWidth="1"/>
    <col min="12040" max="12043" width="10.28515625" style="80" bestFit="1" customWidth="1"/>
    <col min="12044" max="12044" width="10" style="80" bestFit="1" customWidth="1"/>
    <col min="12045" max="12046" width="9.140625" style="80"/>
    <col min="12047" max="12047" width="10" style="80" customWidth="1"/>
    <col min="12048" max="12048" width="10.42578125" style="80" bestFit="1" customWidth="1"/>
    <col min="12049" max="12049" width="13.85546875" style="80" bestFit="1" customWidth="1"/>
    <col min="12050" max="12051" width="9.140625" style="80"/>
    <col min="12052" max="12052" width="9.5703125" style="80" bestFit="1" customWidth="1"/>
    <col min="12053" max="12285" width="9.140625" style="80"/>
    <col min="12286" max="12286" width="6.140625" style="80" customWidth="1"/>
    <col min="12287" max="12287" width="41.140625" style="80" customWidth="1"/>
    <col min="12288" max="12288" width="20.5703125" style="80" customWidth="1"/>
    <col min="12289" max="12293" width="10.28515625" style="80" bestFit="1" customWidth="1"/>
    <col min="12294" max="12294" width="12.28515625" style="80" bestFit="1" customWidth="1"/>
    <col min="12295" max="12295" width="11.42578125" style="80" customWidth="1"/>
    <col min="12296" max="12299" width="10.28515625" style="80" bestFit="1" customWidth="1"/>
    <col min="12300" max="12300" width="10" style="80" bestFit="1" customWidth="1"/>
    <col min="12301" max="12302" width="9.140625" style="80"/>
    <col min="12303" max="12303" width="10" style="80" customWidth="1"/>
    <col min="12304" max="12304" width="10.42578125" style="80" bestFit="1" customWidth="1"/>
    <col min="12305" max="12305" width="13.85546875" style="80" bestFit="1" customWidth="1"/>
    <col min="12306" max="12307" width="9.140625" style="80"/>
    <col min="12308" max="12308" width="9.5703125" style="80" bestFit="1" customWidth="1"/>
    <col min="12309" max="12541" width="9.140625" style="80"/>
    <col min="12542" max="12542" width="6.140625" style="80" customWidth="1"/>
    <col min="12543" max="12543" width="41.140625" style="80" customWidth="1"/>
    <col min="12544" max="12544" width="20.5703125" style="80" customWidth="1"/>
    <col min="12545" max="12549" width="10.28515625" style="80" bestFit="1" customWidth="1"/>
    <col min="12550" max="12550" width="12.28515625" style="80" bestFit="1" customWidth="1"/>
    <col min="12551" max="12551" width="11.42578125" style="80" customWidth="1"/>
    <col min="12552" max="12555" width="10.28515625" style="80" bestFit="1" customWidth="1"/>
    <col min="12556" max="12556" width="10" style="80" bestFit="1" customWidth="1"/>
    <col min="12557" max="12558" width="9.140625" style="80"/>
    <col min="12559" max="12559" width="10" style="80" customWidth="1"/>
    <col min="12560" max="12560" width="10.42578125" style="80" bestFit="1" customWidth="1"/>
    <col min="12561" max="12561" width="13.85546875" style="80" bestFit="1" customWidth="1"/>
    <col min="12562" max="12563" width="9.140625" style="80"/>
    <col min="12564" max="12564" width="9.5703125" style="80" bestFit="1" customWidth="1"/>
    <col min="12565" max="12797" width="9.140625" style="80"/>
    <col min="12798" max="12798" width="6.140625" style="80" customWidth="1"/>
    <col min="12799" max="12799" width="41.140625" style="80" customWidth="1"/>
    <col min="12800" max="12800" width="20.5703125" style="80" customWidth="1"/>
    <col min="12801" max="12805" width="10.28515625" style="80" bestFit="1" customWidth="1"/>
    <col min="12806" max="12806" width="12.28515625" style="80" bestFit="1" customWidth="1"/>
    <col min="12807" max="12807" width="11.42578125" style="80" customWidth="1"/>
    <col min="12808" max="12811" width="10.28515625" style="80" bestFit="1" customWidth="1"/>
    <col min="12812" max="12812" width="10" style="80" bestFit="1" customWidth="1"/>
    <col min="12813" max="12814" width="9.140625" style="80"/>
    <col min="12815" max="12815" width="10" style="80" customWidth="1"/>
    <col min="12816" max="12816" width="10.42578125" style="80" bestFit="1" customWidth="1"/>
    <col min="12817" max="12817" width="13.85546875" style="80" bestFit="1" customWidth="1"/>
    <col min="12818" max="12819" width="9.140625" style="80"/>
    <col min="12820" max="12820" width="9.5703125" style="80" bestFit="1" customWidth="1"/>
    <col min="12821" max="13053" width="9.140625" style="80"/>
    <col min="13054" max="13054" width="6.140625" style="80" customWidth="1"/>
    <col min="13055" max="13055" width="41.140625" style="80" customWidth="1"/>
    <col min="13056" max="13056" width="20.5703125" style="80" customWidth="1"/>
    <col min="13057" max="13061" width="10.28515625" style="80" bestFit="1" customWidth="1"/>
    <col min="13062" max="13062" width="12.28515625" style="80" bestFit="1" customWidth="1"/>
    <col min="13063" max="13063" width="11.42578125" style="80" customWidth="1"/>
    <col min="13064" max="13067" width="10.28515625" style="80" bestFit="1" customWidth="1"/>
    <col min="13068" max="13068" width="10" style="80" bestFit="1" customWidth="1"/>
    <col min="13069" max="13070" width="9.140625" style="80"/>
    <col min="13071" max="13071" width="10" style="80" customWidth="1"/>
    <col min="13072" max="13072" width="10.42578125" style="80" bestFit="1" customWidth="1"/>
    <col min="13073" max="13073" width="13.85546875" style="80" bestFit="1" customWidth="1"/>
    <col min="13074" max="13075" width="9.140625" style="80"/>
    <col min="13076" max="13076" width="9.5703125" style="80" bestFit="1" customWidth="1"/>
    <col min="13077" max="13309" width="9.140625" style="80"/>
    <col min="13310" max="13310" width="6.140625" style="80" customWidth="1"/>
    <col min="13311" max="13311" width="41.140625" style="80" customWidth="1"/>
    <col min="13312" max="13312" width="20.5703125" style="80" customWidth="1"/>
    <col min="13313" max="13317" width="10.28515625" style="80" bestFit="1" customWidth="1"/>
    <col min="13318" max="13318" width="12.28515625" style="80" bestFit="1" customWidth="1"/>
    <col min="13319" max="13319" width="11.42578125" style="80" customWidth="1"/>
    <col min="13320" max="13323" width="10.28515625" style="80" bestFit="1" customWidth="1"/>
    <col min="13324" max="13324" width="10" style="80" bestFit="1" customWidth="1"/>
    <col min="13325" max="13326" width="9.140625" style="80"/>
    <col min="13327" max="13327" width="10" style="80" customWidth="1"/>
    <col min="13328" max="13328" width="10.42578125" style="80" bestFit="1" customWidth="1"/>
    <col min="13329" max="13329" width="13.85546875" style="80" bestFit="1" customWidth="1"/>
    <col min="13330" max="13331" width="9.140625" style="80"/>
    <col min="13332" max="13332" width="9.5703125" style="80" bestFit="1" customWidth="1"/>
    <col min="13333" max="13565" width="9.140625" style="80"/>
    <col min="13566" max="13566" width="6.140625" style="80" customWidth="1"/>
    <col min="13567" max="13567" width="41.140625" style="80" customWidth="1"/>
    <col min="13568" max="13568" width="20.5703125" style="80" customWidth="1"/>
    <col min="13569" max="13573" width="10.28515625" style="80" bestFit="1" customWidth="1"/>
    <col min="13574" max="13574" width="12.28515625" style="80" bestFit="1" customWidth="1"/>
    <col min="13575" max="13575" width="11.42578125" style="80" customWidth="1"/>
    <col min="13576" max="13579" width="10.28515625" style="80" bestFit="1" customWidth="1"/>
    <col min="13580" max="13580" width="10" style="80" bestFit="1" customWidth="1"/>
    <col min="13581" max="13582" width="9.140625" style="80"/>
    <col min="13583" max="13583" width="10" style="80" customWidth="1"/>
    <col min="13584" max="13584" width="10.42578125" style="80" bestFit="1" customWidth="1"/>
    <col min="13585" max="13585" width="13.85546875" style="80" bestFit="1" customWidth="1"/>
    <col min="13586" max="13587" width="9.140625" style="80"/>
    <col min="13588" max="13588" width="9.5703125" style="80" bestFit="1" customWidth="1"/>
    <col min="13589" max="13821" width="9.140625" style="80"/>
    <col min="13822" max="13822" width="6.140625" style="80" customWidth="1"/>
    <col min="13823" max="13823" width="41.140625" style="80" customWidth="1"/>
    <col min="13824" max="13824" width="20.5703125" style="80" customWidth="1"/>
    <col min="13825" max="13829" width="10.28515625" style="80" bestFit="1" customWidth="1"/>
    <col min="13830" max="13830" width="12.28515625" style="80" bestFit="1" customWidth="1"/>
    <col min="13831" max="13831" width="11.42578125" style="80" customWidth="1"/>
    <col min="13832" max="13835" width="10.28515625" style="80" bestFit="1" customWidth="1"/>
    <col min="13836" max="13836" width="10" style="80" bestFit="1" customWidth="1"/>
    <col min="13837" max="13838" width="9.140625" style="80"/>
    <col min="13839" max="13839" width="10" style="80" customWidth="1"/>
    <col min="13840" max="13840" width="10.42578125" style="80" bestFit="1" customWidth="1"/>
    <col min="13841" max="13841" width="13.85546875" style="80" bestFit="1" customWidth="1"/>
    <col min="13842" max="13843" width="9.140625" style="80"/>
    <col min="13844" max="13844" width="9.5703125" style="80" bestFit="1" customWidth="1"/>
    <col min="13845" max="14077" width="9.140625" style="80"/>
    <col min="14078" max="14078" width="6.140625" style="80" customWidth="1"/>
    <col min="14079" max="14079" width="41.140625" style="80" customWidth="1"/>
    <col min="14080" max="14080" width="20.5703125" style="80" customWidth="1"/>
    <col min="14081" max="14085" width="10.28515625" style="80" bestFit="1" customWidth="1"/>
    <col min="14086" max="14086" width="12.28515625" style="80" bestFit="1" customWidth="1"/>
    <col min="14087" max="14087" width="11.42578125" style="80" customWidth="1"/>
    <col min="14088" max="14091" width="10.28515625" style="80" bestFit="1" customWidth="1"/>
    <col min="14092" max="14092" width="10" style="80" bestFit="1" customWidth="1"/>
    <col min="14093" max="14094" width="9.140625" style="80"/>
    <col min="14095" max="14095" width="10" style="80" customWidth="1"/>
    <col min="14096" max="14096" width="10.42578125" style="80" bestFit="1" customWidth="1"/>
    <col min="14097" max="14097" width="13.85546875" style="80" bestFit="1" customWidth="1"/>
    <col min="14098" max="14099" width="9.140625" style="80"/>
    <col min="14100" max="14100" width="9.5703125" style="80" bestFit="1" customWidth="1"/>
    <col min="14101" max="14333" width="9.140625" style="80"/>
    <col min="14334" max="14334" width="6.140625" style="80" customWidth="1"/>
    <col min="14335" max="14335" width="41.140625" style="80" customWidth="1"/>
    <col min="14336" max="14336" width="20.5703125" style="80" customWidth="1"/>
    <col min="14337" max="14341" width="10.28515625" style="80" bestFit="1" customWidth="1"/>
    <col min="14342" max="14342" width="12.28515625" style="80" bestFit="1" customWidth="1"/>
    <col min="14343" max="14343" width="11.42578125" style="80" customWidth="1"/>
    <col min="14344" max="14347" width="10.28515625" style="80" bestFit="1" customWidth="1"/>
    <col min="14348" max="14348" width="10" style="80" bestFit="1" customWidth="1"/>
    <col min="14349" max="14350" width="9.140625" style="80"/>
    <col min="14351" max="14351" width="10" style="80" customWidth="1"/>
    <col min="14352" max="14352" width="10.42578125" style="80" bestFit="1" customWidth="1"/>
    <col min="14353" max="14353" width="13.85546875" style="80" bestFit="1" customWidth="1"/>
    <col min="14354" max="14355" width="9.140625" style="80"/>
    <col min="14356" max="14356" width="9.5703125" style="80" bestFit="1" customWidth="1"/>
    <col min="14357" max="14589" width="9.140625" style="80"/>
    <col min="14590" max="14590" width="6.140625" style="80" customWidth="1"/>
    <col min="14591" max="14591" width="41.140625" style="80" customWidth="1"/>
    <col min="14592" max="14592" width="20.5703125" style="80" customWidth="1"/>
    <col min="14593" max="14597" width="10.28515625" style="80" bestFit="1" customWidth="1"/>
    <col min="14598" max="14598" width="12.28515625" style="80" bestFit="1" customWidth="1"/>
    <col min="14599" max="14599" width="11.42578125" style="80" customWidth="1"/>
    <col min="14600" max="14603" width="10.28515625" style="80" bestFit="1" customWidth="1"/>
    <col min="14604" max="14604" width="10" style="80" bestFit="1" customWidth="1"/>
    <col min="14605" max="14606" width="9.140625" style="80"/>
    <col min="14607" max="14607" width="10" style="80" customWidth="1"/>
    <col min="14608" max="14608" width="10.42578125" style="80" bestFit="1" customWidth="1"/>
    <col min="14609" max="14609" width="13.85546875" style="80" bestFit="1" customWidth="1"/>
    <col min="14610" max="14611" width="9.140625" style="80"/>
    <col min="14612" max="14612" width="9.5703125" style="80" bestFit="1" customWidth="1"/>
    <col min="14613" max="14845" width="9.140625" style="80"/>
    <col min="14846" max="14846" width="6.140625" style="80" customWidth="1"/>
    <col min="14847" max="14847" width="41.140625" style="80" customWidth="1"/>
    <col min="14848" max="14848" width="20.5703125" style="80" customWidth="1"/>
    <col min="14849" max="14853" width="10.28515625" style="80" bestFit="1" customWidth="1"/>
    <col min="14854" max="14854" width="12.28515625" style="80" bestFit="1" customWidth="1"/>
    <col min="14855" max="14855" width="11.42578125" style="80" customWidth="1"/>
    <col min="14856" max="14859" width="10.28515625" style="80" bestFit="1" customWidth="1"/>
    <col min="14860" max="14860" width="10" style="80" bestFit="1" customWidth="1"/>
    <col min="14861" max="14862" width="9.140625" style="80"/>
    <col min="14863" max="14863" width="10" style="80" customWidth="1"/>
    <col min="14864" max="14864" width="10.42578125" style="80" bestFit="1" customWidth="1"/>
    <col min="14865" max="14865" width="13.85546875" style="80" bestFit="1" customWidth="1"/>
    <col min="14866" max="14867" width="9.140625" style="80"/>
    <col min="14868" max="14868" width="9.5703125" style="80" bestFit="1" customWidth="1"/>
    <col min="14869" max="15101" width="9.140625" style="80"/>
    <col min="15102" max="15102" width="6.140625" style="80" customWidth="1"/>
    <col min="15103" max="15103" width="41.140625" style="80" customWidth="1"/>
    <col min="15104" max="15104" width="20.5703125" style="80" customWidth="1"/>
    <col min="15105" max="15109" width="10.28515625" style="80" bestFit="1" customWidth="1"/>
    <col min="15110" max="15110" width="12.28515625" style="80" bestFit="1" customWidth="1"/>
    <col min="15111" max="15111" width="11.42578125" style="80" customWidth="1"/>
    <col min="15112" max="15115" width="10.28515625" style="80" bestFit="1" customWidth="1"/>
    <col min="15116" max="15116" width="10" style="80" bestFit="1" customWidth="1"/>
    <col min="15117" max="15118" width="9.140625" style="80"/>
    <col min="15119" max="15119" width="10" style="80" customWidth="1"/>
    <col min="15120" max="15120" width="10.42578125" style="80" bestFit="1" customWidth="1"/>
    <col min="15121" max="15121" width="13.85546875" style="80" bestFit="1" customWidth="1"/>
    <col min="15122" max="15123" width="9.140625" style="80"/>
    <col min="15124" max="15124" width="9.5703125" style="80" bestFit="1" customWidth="1"/>
    <col min="15125" max="15357" width="9.140625" style="80"/>
    <col min="15358" max="15358" width="6.140625" style="80" customWidth="1"/>
    <col min="15359" max="15359" width="41.140625" style="80" customWidth="1"/>
    <col min="15360" max="15360" width="20.5703125" style="80" customWidth="1"/>
    <col min="15361" max="15365" width="10.28515625" style="80" bestFit="1" customWidth="1"/>
    <col min="15366" max="15366" width="12.28515625" style="80" bestFit="1" customWidth="1"/>
    <col min="15367" max="15367" width="11.42578125" style="80" customWidth="1"/>
    <col min="15368" max="15371" width="10.28515625" style="80" bestFit="1" customWidth="1"/>
    <col min="15372" max="15372" width="10" style="80" bestFit="1" customWidth="1"/>
    <col min="15373" max="15374" width="9.140625" style="80"/>
    <col min="15375" max="15375" width="10" style="80" customWidth="1"/>
    <col min="15376" max="15376" width="10.42578125" style="80" bestFit="1" customWidth="1"/>
    <col min="15377" max="15377" width="13.85546875" style="80" bestFit="1" customWidth="1"/>
    <col min="15378" max="15379" width="9.140625" style="80"/>
    <col min="15380" max="15380" width="9.5703125" style="80" bestFit="1" customWidth="1"/>
    <col min="15381" max="15613" width="9.140625" style="80"/>
    <col min="15614" max="15614" width="6.140625" style="80" customWidth="1"/>
    <col min="15615" max="15615" width="41.140625" style="80" customWidth="1"/>
    <col min="15616" max="15616" width="20.5703125" style="80" customWidth="1"/>
    <col min="15617" max="15621" width="10.28515625" style="80" bestFit="1" customWidth="1"/>
    <col min="15622" max="15622" width="12.28515625" style="80" bestFit="1" customWidth="1"/>
    <col min="15623" max="15623" width="11.42578125" style="80" customWidth="1"/>
    <col min="15624" max="15627" width="10.28515625" style="80" bestFit="1" customWidth="1"/>
    <col min="15628" max="15628" width="10" style="80" bestFit="1" customWidth="1"/>
    <col min="15629" max="15630" width="9.140625" style="80"/>
    <col min="15631" max="15631" width="10" style="80" customWidth="1"/>
    <col min="15632" max="15632" width="10.42578125" style="80" bestFit="1" customWidth="1"/>
    <col min="15633" max="15633" width="13.85546875" style="80" bestFit="1" customWidth="1"/>
    <col min="15634" max="15635" width="9.140625" style="80"/>
    <col min="15636" max="15636" width="9.5703125" style="80" bestFit="1" customWidth="1"/>
    <col min="15637" max="15869" width="9.140625" style="80"/>
    <col min="15870" max="15870" width="6.140625" style="80" customWidth="1"/>
    <col min="15871" max="15871" width="41.140625" style="80" customWidth="1"/>
    <col min="15872" max="15872" width="20.5703125" style="80" customWidth="1"/>
    <col min="15873" max="15877" width="10.28515625" style="80" bestFit="1" customWidth="1"/>
    <col min="15878" max="15878" width="12.28515625" style="80" bestFit="1" customWidth="1"/>
    <col min="15879" max="15879" width="11.42578125" style="80" customWidth="1"/>
    <col min="15880" max="15883" width="10.28515625" style="80" bestFit="1" customWidth="1"/>
    <col min="15884" max="15884" width="10" style="80" bestFit="1" customWidth="1"/>
    <col min="15885" max="15886" width="9.140625" style="80"/>
    <col min="15887" max="15887" width="10" style="80" customWidth="1"/>
    <col min="15888" max="15888" width="10.42578125" style="80" bestFit="1" customWidth="1"/>
    <col min="15889" max="15889" width="13.85546875" style="80" bestFit="1" customWidth="1"/>
    <col min="15890" max="15891" width="9.140625" style="80"/>
    <col min="15892" max="15892" width="9.5703125" style="80" bestFit="1" customWidth="1"/>
    <col min="15893" max="16125" width="9.140625" style="80"/>
    <col min="16126" max="16126" width="6.140625" style="80" customWidth="1"/>
    <col min="16127" max="16127" width="41.140625" style="80" customWidth="1"/>
    <col min="16128" max="16128" width="20.5703125" style="80" customWidth="1"/>
    <col min="16129" max="16133" width="10.28515625" style="80" bestFit="1" customWidth="1"/>
    <col min="16134" max="16134" width="12.28515625" style="80" bestFit="1" customWidth="1"/>
    <col min="16135" max="16135" width="11.42578125" style="80" customWidth="1"/>
    <col min="16136" max="16139" width="10.28515625" style="80" bestFit="1" customWidth="1"/>
    <col min="16140" max="16140" width="10" style="80" bestFit="1" customWidth="1"/>
    <col min="16141" max="16142" width="9.140625" style="80"/>
    <col min="16143" max="16143" width="10" style="80" customWidth="1"/>
    <col min="16144" max="16144" width="10.42578125" style="80" bestFit="1" customWidth="1"/>
    <col min="16145" max="16145" width="13.85546875" style="80" bestFit="1" customWidth="1"/>
    <col min="16146" max="16147" width="9.140625" style="80"/>
    <col min="16148" max="16148" width="9.5703125" style="80" bestFit="1" customWidth="1"/>
    <col min="16149" max="16384" width="9.140625" style="80"/>
  </cols>
  <sheetData>
    <row r="1" spans="1:16" ht="14.25" customHeight="1" x14ac:dyDescent="0.2">
      <c r="D1" s="380"/>
      <c r="E1" s="83"/>
      <c r="G1" s="84"/>
      <c r="H1" s="84"/>
      <c r="I1" s="85"/>
      <c r="J1" s="85"/>
      <c r="K1" s="86"/>
      <c r="L1" s="86"/>
      <c r="P1" s="342" t="s">
        <v>784</v>
      </c>
    </row>
    <row r="2" spans="1:16" ht="15" x14ac:dyDescent="0.25">
      <c r="A2" s="1368" t="s">
        <v>893</v>
      </c>
      <c r="B2" s="1368"/>
      <c r="C2" s="1368"/>
      <c r="D2" s="1368"/>
      <c r="E2" s="1368"/>
      <c r="F2" s="1368"/>
      <c r="G2" s="1368"/>
      <c r="H2" s="1368"/>
      <c r="I2" s="1368"/>
      <c r="J2" s="1368"/>
      <c r="K2" s="139"/>
      <c r="L2" s="87"/>
      <c r="M2" s="88"/>
      <c r="N2" s="88"/>
      <c r="P2" s="88"/>
    </row>
    <row r="3" spans="1:16" ht="13.5" thickBot="1" x14ac:dyDescent="0.25">
      <c r="D3" s="117"/>
      <c r="E3" s="117"/>
      <c r="G3" s="90"/>
      <c r="H3" s="91"/>
      <c r="I3" s="91"/>
      <c r="P3" s="89" t="s">
        <v>42</v>
      </c>
    </row>
    <row r="4" spans="1:16" ht="48.75" customHeight="1" thickBot="1" x14ac:dyDescent="0.25">
      <c r="A4" s="1369" t="s">
        <v>91</v>
      </c>
      <c r="B4" s="1370"/>
      <c r="C4" s="1371"/>
      <c r="D4" s="119" t="s">
        <v>574</v>
      </c>
      <c r="E4" s="119" t="s">
        <v>575</v>
      </c>
      <c r="F4" s="119" t="s">
        <v>576</v>
      </c>
      <c r="G4" s="119" t="s">
        <v>577</v>
      </c>
      <c r="H4" s="119" t="s">
        <v>578</v>
      </c>
      <c r="I4" s="119" t="s">
        <v>687</v>
      </c>
      <c r="J4" s="119" t="s">
        <v>709</v>
      </c>
      <c r="K4" s="119" t="s">
        <v>739</v>
      </c>
      <c r="L4" s="119" t="s">
        <v>891</v>
      </c>
      <c r="M4" s="387" t="s">
        <v>708</v>
      </c>
      <c r="N4" s="428" t="s">
        <v>711</v>
      </c>
      <c r="O4" s="428" t="s">
        <v>740</v>
      </c>
      <c r="P4" s="118" t="s">
        <v>892</v>
      </c>
    </row>
    <row r="5" spans="1:16" ht="17.25" customHeight="1" x14ac:dyDescent="0.2">
      <c r="A5" s="1372" t="s">
        <v>596</v>
      </c>
      <c r="B5" s="1373"/>
      <c r="C5" s="1374"/>
      <c r="D5" s="419">
        <v>3105783.8590000002</v>
      </c>
      <c r="E5" s="419">
        <v>2960700</v>
      </c>
      <c r="F5" s="419">
        <v>3619481.5073199999</v>
      </c>
      <c r="G5" s="419">
        <v>3419149.6344499998</v>
      </c>
      <c r="H5" s="419">
        <v>3853923.3084900002</v>
      </c>
      <c r="I5" s="419">
        <v>4424542.4852299998</v>
      </c>
      <c r="J5" s="419">
        <v>5164324.9000000004</v>
      </c>
      <c r="K5" s="420">
        <v>5289571.0753899999</v>
      </c>
      <c r="L5" s="421">
        <v>5575817.7087300001</v>
      </c>
      <c r="M5" s="421">
        <v>5959920</v>
      </c>
      <c r="N5" s="429">
        <v>6274620</v>
      </c>
      <c r="O5" s="429">
        <v>6493534.5</v>
      </c>
      <c r="P5" s="422">
        <v>6720111.0074999984</v>
      </c>
    </row>
    <row r="6" spans="1:16" ht="13.5" thickBot="1" x14ac:dyDescent="0.25">
      <c r="A6" s="1375"/>
      <c r="B6" s="1376"/>
      <c r="C6" s="1377"/>
      <c r="D6" s="92"/>
      <c r="E6" s="93"/>
      <c r="F6" s="93"/>
      <c r="G6" s="93"/>
      <c r="H6" s="93"/>
      <c r="I6" s="93"/>
      <c r="J6" s="93"/>
      <c r="K6" s="93"/>
      <c r="L6" s="383"/>
      <c r="M6" s="383"/>
      <c r="N6" s="93"/>
      <c r="O6" s="93"/>
      <c r="P6" s="857"/>
    </row>
    <row r="7" spans="1:16" ht="18" customHeight="1" x14ac:dyDescent="0.2">
      <c r="A7" s="1378" t="s">
        <v>592</v>
      </c>
      <c r="B7" s="1379"/>
      <c r="C7" s="1380"/>
      <c r="D7" s="362">
        <f t="shared" ref="D7:K7" si="0">SUM(D9:D11)</f>
        <v>651404.41045000008</v>
      </c>
      <c r="E7" s="362">
        <f t="shared" si="0"/>
        <v>504529.41045000002</v>
      </c>
      <c r="F7" s="362">
        <f t="shared" si="0"/>
        <v>407654.41045000002</v>
      </c>
      <c r="G7" s="362">
        <f t="shared" si="0"/>
        <v>310779.41045000002</v>
      </c>
      <c r="H7" s="362">
        <f>SUM(H9:H11)</f>
        <v>234345.91045000002</v>
      </c>
      <c r="I7" s="362">
        <f>SUM(I9:I11)</f>
        <v>0</v>
      </c>
      <c r="J7" s="362">
        <f>SUM(J9:J11)</f>
        <v>0</v>
      </c>
      <c r="K7" s="362">
        <f t="shared" si="0"/>
        <v>0</v>
      </c>
      <c r="L7" s="361">
        <f>SUM(L9:L11)</f>
        <v>1080000</v>
      </c>
      <c r="M7" s="361">
        <f>M11</f>
        <v>950000</v>
      </c>
      <c r="N7" s="362">
        <f>N11</f>
        <v>820000</v>
      </c>
      <c r="O7" s="362">
        <f>O11</f>
        <v>690000</v>
      </c>
      <c r="P7" s="363">
        <f>P11</f>
        <v>560000</v>
      </c>
    </row>
    <row r="8" spans="1:16" x14ac:dyDescent="0.2">
      <c r="A8" s="1381" t="s">
        <v>92</v>
      </c>
      <c r="B8" s="1382"/>
      <c r="C8" s="1382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/>
    </row>
    <row r="9" spans="1:16" ht="17.25" customHeight="1" x14ac:dyDescent="0.2">
      <c r="A9" s="1366" t="s">
        <v>689</v>
      </c>
      <c r="B9" s="1367"/>
      <c r="C9" s="1367"/>
      <c r="D9" s="97">
        <v>421845.87045000005</v>
      </c>
      <c r="E9" s="98">
        <v>374970.87045000005</v>
      </c>
      <c r="F9" s="98">
        <v>328095.87045000005</v>
      </c>
      <c r="G9" s="98">
        <v>281220.87045000005</v>
      </c>
      <c r="H9" s="98">
        <v>234345.87045000005</v>
      </c>
      <c r="I9" s="98">
        <v>0</v>
      </c>
      <c r="J9" s="98"/>
      <c r="K9" s="98"/>
      <c r="L9" s="98"/>
      <c r="M9" s="98"/>
      <c r="N9" s="430"/>
      <c r="O9" s="430"/>
      <c r="P9" s="858"/>
    </row>
    <row r="10" spans="1:16" ht="17.25" customHeight="1" x14ac:dyDescent="0.2">
      <c r="A10" s="1366" t="s">
        <v>690</v>
      </c>
      <c r="B10" s="1367"/>
      <c r="C10" s="1367"/>
      <c r="D10" s="100">
        <v>229558.53999999998</v>
      </c>
      <c r="E10" s="100">
        <v>129558.53999999998</v>
      </c>
      <c r="F10" s="100">
        <v>79558.539999999979</v>
      </c>
      <c r="G10" s="100">
        <v>29558.539999999979</v>
      </c>
      <c r="H10" s="100">
        <v>3.9999999979045242E-2</v>
      </c>
      <c r="I10" s="100"/>
      <c r="J10" s="100"/>
      <c r="K10" s="101"/>
      <c r="L10" s="101"/>
      <c r="M10" s="101"/>
      <c r="N10" s="431"/>
      <c r="O10" s="431"/>
      <c r="P10" s="102"/>
    </row>
    <row r="11" spans="1:16" ht="17.25" customHeight="1" thickBot="1" x14ac:dyDescent="0.25">
      <c r="A11" s="1383" t="s">
        <v>538</v>
      </c>
      <c r="B11" s="1384"/>
      <c r="C11" s="1384"/>
      <c r="D11" s="134"/>
      <c r="E11" s="134"/>
      <c r="F11" s="134"/>
      <c r="G11" s="134"/>
      <c r="H11" s="135" t="s">
        <v>551</v>
      </c>
      <c r="I11" s="100">
        <v>0</v>
      </c>
      <c r="J11" s="133">
        <v>0</v>
      </c>
      <c r="K11" s="133">
        <v>0</v>
      </c>
      <c r="L11" s="133">
        <v>1080000</v>
      </c>
      <c r="M11" s="133">
        <f>L11-M16</f>
        <v>950000</v>
      </c>
      <c r="N11" s="432">
        <f>M11-N16</f>
        <v>820000</v>
      </c>
      <c r="O11" s="432">
        <f>N11-O16</f>
        <v>690000</v>
      </c>
      <c r="P11" s="386">
        <f>O11-P16</f>
        <v>560000</v>
      </c>
    </row>
    <row r="12" spans="1:16" ht="17.25" customHeight="1" x14ac:dyDescent="0.2">
      <c r="A12" s="1385" t="s">
        <v>93</v>
      </c>
      <c r="B12" s="1386"/>
      <c r="C12" s="1386"/>
      <c r="D12" s="423">
        <f t="shared" ref="D12:L12" si="1">SUM(D14:D16)</f>
        <v>96875</v>
      </c>
      <c r="E12" s="423">
        <f t="shared" si="1"/>
        <v>146875</v>
      </c>
      <c r="F12" s="423">
        <f t="shared" si="1"/>
        <v>96875</v>
      </c>
      <c r="G12" s="423">
        <f t="shared" si="1"/>
        <v>96875</v>
      </c>
      <c r="H12" s="423">
        <f t="shared" si="1"/>
        <v>76433.5</v>
      </c>
      <c r="I12" s="423">
        <f>SUM(I14:I16)</f>
        <v>234345.87044999999</v>
      </c>
      <c r="J12" s="423">
        <f t="shared" si="1"/>
        <v>0</v>
      </c>
      <c r="K12" s="423">
        <f t="shared" si="1"/>
        <v>0</v>
      </c>
      <c r="L12" s="424">
        <f t="shared" si="1"/>
        <v>0</v>
      </c>
      <c r="M12" s="424">
        <f>SUM(M14:M16)</f>
        <v>130000</v>
      </c>
      <c r="N12" s="423">
        <f>SUM(N14:N16)</f>
        <v>130000</v>
      </c>
      <c r="O12" s="423">
        <f>SUM(O14:O16)</f>
        <v>130000</v>
      </c>
      <c r="P12" s="425">
        <f>SUM(P14:P16)</f>
        <v>130000</v>
      </c>
    </row>
    <row r="13" spans="1:16" x14ac:dyDescent="0.2">
      <c r="A13" s="1387" t="s">
        <v>92</v>
      </c>
      <c r="B13" s="1388"/>
      <c r="C13" s="1389"/>
      <c r="D13" s="9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5"/>
    </row>
    <row r="14" spans="1:16" ht="17.25" customHeight="1" x14ac:dyDescent="0.2">
      <c r="A14" s="1366" t="s">
        <v>688</v>
      </c>
      <c r="B14" s="1367"/>
      <c r="C14" s="1367"/>
      <c r="D14" s="98">
        <v>46875</v>
      </c>
      <c r="E14" s="98">
        <v>46875</v>
      </c>
      <c r="F14" s="98">
        <v>46875</v>
      </c>
      <c r="G14" s="98">
        <v>46875</v>
      </c>
      <c r="H14" s="98">
        <v>46875</v>
      </c>
      <c r="I14" s="98">
        <f>46875+187470.87045</f>
        <v>234345.87044999999</v>
      </c>
      <c r="J14" s="98">
        <v>0</v>
      </c>
      <c r="K14" s="98"/>
      <c r="L14" s="98"/>
      <c r="M14" s="98"/>
      <c r="N14" s="430"/>
      <c r="O14" s="430"/>
      <c r="P14" s="858"/>
    </row>
    <row r="15" spans="1:16" ht="24.75" customHeight="1" x14ac:dyDescent="0.2">
      <c r="A15" s="1366" t="s">
        <v>552</v>
      </c>
      <c r="B15" s="1367"/>
      <c r="C15" s="1367"/>
      <c r="D15" s="130">
        <v>50000</v>
      </c>
      <c r="E15" s="99">
        <f>50000+50000</f>
        <v>100000</v>
      </c>
      <c r="F15" s="99">
        <v>50000</v>
      </c>
      <c r="G15" s="99">
        <v>50000</v>
      </c>
      <c r="H15" s="99">
        <v>29558.5</v>
      </c>
      <c r="I15" s="99">
        <v>0</v>
      </c>
      <c r="J15" s="99"/>
      <c r="K15" s="99"/>
      <c r="L15" s="99"/>
      <c r="M15" s="99"/>
      <c r="N15" s="130"/>
      <c r="O15" s="130"/>
      <c r="P15" s="103"/>
    </row>
    <row r="16" spans="1:16" ht="17.25" customHeight="1" thickBot="1" x14ac:dyDescent="0.25">
      <c r="A16" s="1390" t="s">
        <v>539</v>
      </c>
      <c r="B16" s="1391"/>
      <c r="C16" s="1391"/>
      <c r="D16" s="132"/>
      <c r="E16" s="132"/>
      <c r="F16" s="132"/>
      <c r="G16" s="132"/>
      <c r="H16" s="136"/>
      <c r="I16" s="133"/>
      <c r="J16" s="133"/>
      <c r="K16" s="133"/>
      <c r="L16" s="384"/>
      <c r="M16" s="384">
        <v>130000</v>
      </c>
      <c r="N16" s="433">
        <v>130000</v>
      </c>
      <c r="O16" s="856">
        <v>130000</v>
      </c>
      <c r="P16" s="435">
        <v>130000</v>
      </c>
    </row>
    <row r="17" spans="1:16" ht="17.25" customHeight="1" x14ac:dyDescent="0.2">
      <c r="A17" s="1394" t="s">
        <v>591</v>
      </c>
      <c r="B17" s="1395"/>
      <c r="C17" s="1396"/>
      <c r="D17" s="424">
        <f t="shared" ref="D17:K17" si="2">SUM(D19:D21)</f>
        <v>9990.1668499999996</v>
      </c>
      <c r="E17" s="424">
        <f t="shared" si="2"/>
        <v>5356.4194299999999</v>
      </c>
      <c r="F17" s="424">
        <f t="shared" si="2"/>
        <v>8530.6460900000002</v>
      </c>
      <c r="G17" s="424">
        <f t="shared" si="2"/>
        <v>7068.8052499999994</v>
      </c>
      <c r="H17" s="424">
        <f t="shared" si="2"/>
        <v>1620.00216</v>
      </c>
      <c r="I17" s="424">
        <f>SUM(I19:I21)</f>
        <v>1787.3848499999999</v>
      </c>
      <c r="J17" s="424">
        <f t="shared" si="2"/>
        <v>0</v>
      </c>
      <c r="K17" s="424">
        <f t="shared" si="2"/>
        <v>0</v>
      </c>
      <c r="L17" s="424">
        <f>SUM(L19:L21)</f>
        <v>39000</v>
      </c>
      <c r="M17" s="424">
        <f>M21</f>
        <v>39000</v>
      </c>
      <c r="N17" s="423">
        <f>N21</f>
        <v>36000</v>
      </c>
      <c r="O17" s="423">
        <f>O21</f>
        <v>33000</v>
      </c>
      <c r="P17" s="425">
        <f>P21</f>
        <v>30000</v>
      </c>
    </row>
    <row r="18" spans="1:16" x14ac:dyDescent="0.2">
      <c r="A18" s="1387" t="s">
        <v>92</v>
      </c>
      <c r="B18" s="1388"/>
      <c r="C18" s="1389"/>
      <c r="D18" s="9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5"/>
    </row>
    <row r="19" spans="1:16" ht="17.25" customHeight="1" x14ac:dyDescent="0.2">
      <c r="A19" s="1366" t="s">
        <v>594</v>
      </c>
      <c r="B19" s="1367"/>
      <c r="C19" s="1367"/>
      <c r="D19" s="98">
        <v>8362.1835499999997</v>
      </c>
      <c r="E19" s="859">
        <v>2553.3980900000001</v>
      </c>
      <c r="F19" s="859">
        <v>5895.7748600000004</v>
      </c>
      <c r="G19" s="859">
        <v>6192.2352199999996</v>
      </c>
      <c r="H19" s="859">
        <v>1532.9290900000001</v>
      </c>
      <c r="I19" s="859">
        <v>1787.3848499999999</v>
      </c>
      <c r="J19" s="859">
        <v>0</v>
      </c>
      <c r="K19" s="859"/>
      <c r="L19" s="859"/>
      <c r="M19" s="859"/>
      <c r="N19" s="860"/>
      <c r="O19" s="860"/>
      <c r="P19" s="861"/>
    </row>
    <row r="20" spans="1:16" ht="17.25" customHeight="1" x14ac:dyDescent="0.2">
      <c r="A20" s="1366" t="s">
        <v>593</v>
      </c>
      <c r="B20" s="1367"/>
      <c r="C20" s="1367"/>
      <c r="D20" s="99">
        <v>1627.9833000000001</v>
      </c>
      <c r="E20" s="106">
        <v>2803.0213399999998</v>
      </c>
      <c r="F20" s="106">
        <v>2634.8712300000002</v>
      </c>
      <c r="G20" s="106">
        <v>876.57002999999997</v>
      </c>
      <c r="H20" s="106">
        <v>87.073070000000001</v>
      </c>
      <c r="I20" s="106">
        <v>0</v>
      </c>
      <c r="J20" s="108"/>
      <c r="K20" s="108"/>
      <c r="L20" s="106"/>
      <c r="M20" s="106"/>
      <c r="N20" s="434"/>
      <c r="O20" s="434"/>
      <c r="P20" s="107"/>
    </row>
    <row r="21" spans="1:16" ht="17.25" customHeight="1" thickBot="1" x14ac:dyDescent="0.25">
      <c r="A21" s="1390" t="s">
        <v>553</v>
      </c>
      <c r="B21" s="1391"/>
      <c r="C21" s="1391"/>
      <c r="D21" s="131"/>
      <c r="E21" s="132"/>
      <c r="F21" s="132"/>
      <c r="G21" s="132"/>
      <c r="H21" s="133"/>
      <c r="I21" s="341">
        <v>0</v>
      </c>
      <c r="J21" s="133">
        <v>0</v>
      </c>
      <c r="K21" s="133">
        <v>0</v>
      </c>
      <c r="L21" s="133">
        <v>39000</v>
      </c>
      <c r="M21" s="133">
        <v>39000</v>
      </c>
      <c r="N21" s="862">
        <v>36000</v>
      </c>
      <c r="O21" s="862">
        <v>33000</v>
      </c>
      <c r="P21" s="863">
        <v>30000</v>
      </c>
    </row>
    <row r="23" spans="1:16" x14ac:dyDescent="0.2">
      <c r="B23" s="109" t="s">
        <v>894</v>
      </c>
      <c r="C23" s="109"/>
      <c r="J23" s="78"/>
      <c r="K23" s="78"/>
      <c r="L23" s="78"/>
      <c r="M23" s="78"/>
      <c r="N23" s="78"/>
      <c r="O23" s="78"/>
      <c r="P23" s="78"/>
    </row>
    <row r="24" spans="1:16" s="111" customFormat="1" x14ac:dyDescent="0.2">
      <c r="B24" s="110"/>
      <c r="C24" s="79"/>
      <c r="I24" s="112"/>
      <c r="J24" s="113"/>
      <c r="K24" s="114"/>
    </row>
    <row r="25" spans="1:16" s="111" customFormat="1" x14ac:dyDescent="0.2">
      <c r="B25" s="109" t="s">
        <v>897</v>
      </c>
      <c r="C25" s="79"/>
      <c r="I25" s="112"/>
      <c r="J25" s="113"/>
      <c r="K25" s="114"/>
    </row>
    <row r="26" spans="1:16" x14ac:dyDescent="0.2">
      <c r="B26" s="109" t="s">
        <v>895</v>
      </c>
      <c r="C26" s="81"/>
    </row>
    <row r="27" spans="1:16" x14ac:dyDescent="0.2">
      <c r="B27" s="109" t="s">
        <v>896</v>
      </c>
    </row>
    <row r="28" spans="1:16" x14ac:dyDescent="0.2">
      <c r="B28" s="1393"/>
      <c r="C28" s="1393"/>
      <c r="D28" s="1393"/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</row>
    <row r="29" spans="1:16" ht="33.75" customHeight="1" x14ac:dyDescent="0.2"/>
    <row r="30" spans="1:16" x14ac:dyDescent="0.2">
      <c r="B30" s="1392"/>
      <c r="C30" s="1392"/>
      <c r="D30" s="1392"/>
      <c r="E30" s="1392"/>
    </row>
  </sheetData>
  <mergeCells count="21">
    <mergeCell ref="A21:C21"/>
    <mergeCell ref="B30:E30"/>
    <mergeCell ref="B28:P28"/>
    <mergeCell ref="A15:C15"/>
    <mergeCell ref="A16:C16"/>
    <mergeCell ref="A17:C17"/>
    <mergeCell ref="A18:C18"/>
    <mergeCell ref="A19:C19"/>
    <mergeCell ref="A20:C20"/>
    <mergeCell ref="A14:C14"/>
    <mergeCell ref="A2:J2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F56E7-ACFE-48D7-8BD7-E79D750E3712}">
  <sheetPr>
    <tabColor theme="3" tint="0.39997558519241921"/>
    <pageSetUpPr fitToPage="1"/>
  </sheetPr>
  <dimension ref="A1:J23"/>
  <sheetViews>
    <sheetView topLeftCell="A5" workbookViewId="0">
      <selection activeCell="I20" sqref="I20"/>
    </sheetView>
  </sheetViews>
  <sheetFormatPr defaultColWidth="9.140625" defaultRowHeight="15" x14ac:dyDescent="0.25"/>
  <cols>
    <col min="1" max="1" width="32.5703125" style="115" customWidth="1"/>
    <col min="2" max="2" width="6" style="115" bestFit="1" customWidth="1"/>
    <col min="3" max="4" width="16.7109375" style="115" customWidth="1"/>
    <col min="5" max="5" width="15" style="115" customWidth="1"/>
    <col min="6" max="6" width="14.7109375" style="115" customWidth="1"/>
    <col min="7" max="7" width="9.140625" style="115" customWidth="1"/>
    <col min="8" max="8" width="16" style="115" bestFit="1" customWidth="1"/>
    <col min="9" max="10" width="41" style="115" customWidth="1"/>
    <col min="11" max="11" width="11.85546875" style="115" bestFit="1" customWidth="1"/>
    <col min="12" max="12" width="11.42578125" style="115" bestFit="1" customWidth="1"/>
    <col min="13" max="16384" width="9.140625" style="115"/>
  </cols>
  <sheetData>
    <row r="1" spans="1:9" x14ac:dyDescent="0.25">
      <c r="A1"/>
      <c r="B1"/>
      <c r="F1" s="120" t="s">
        <v>697</v>
      </c>
    </row>
    <row r="2" spans="1:9" x14ac:dyDescent="0.25">
      <c r="A2" s="59"/>
      <c r="B2" s="59"/>
      <c r="C2" s="120"/>
    </row>
    <row r="3" spans="1:9" ht="18.75" customHeight="1" x14ac:dyDescent="0.25">
      <c r="A3" s="1397" t="s">
        <v>980</v>
      </c>
      <c r="B3" s="1397"/>
      <c r="C3" s="1397"/>
      <c r="D3" s="1397"/>
      <c r="E3" s="1397"/>
      <c r="F3" s="1397"/>
    </row>
    <row r="4" spans="1:9" ht="15.75" thickBot="1" x14ac:dyDescent="0.3"/>
    <row r="5" spans="1:9" ht="26.25" thickBot="1" x14ac:dyDescent="0.3">
      <c r="A5" s="893" t="s">
        <v>554</v>
      </c>
      <c r="B5" s="894" t="s">
        <v>555</v>
      </c>
      <c r="C5" s="895" t="s">
        <v>556</v>
      </c>
      <c r="D5" s="895" t="s">
        <v>557</v>
      </c>
      <c r="E5" s="895" t="s">
        <v>558</v>
      </c>
      <c r="F5" s="896" t="s">
        <v>559</v>
      </c>
    </row>
    <row r="6" spans="1:9" ht="18" customHeight="1" x14ac:dyDescent="0.25">
      <c r="A6" s="901" t="s">
        <v>560</v>
      </c>
      <c r="B6" s="902">
        <v>72.108999999999995</v>
      </c>
      <c r="C6" s="903">
        <v>758368939</v>
      </c>
      <c r="D6" s="903">
        <v>840003080</v>
      </c>
      <c r="E6" s="904">
        <v>814363953</v>
      </c>
      <c r="F6" s="905">
        <v>25639127</v>
      </c>
    </row>
    <row r="7" spans="1:9" ht="18" customHeight="1" x14ac:dyDescent="0.25">
      <c r="A7" s="402" t="s">
        <v>561</v>
      </c>
      <c r="B7" s="396">
        <v>100</v>
      </c>
      <c r="C7" s="395">
        <v>333737174</v>
      </c>
      <c r="D7" s="395">
        <v>333923200</v>
      </c>
      <c r="E7" s="401">
        <f>331737174+186026</f>
        <v>331923200</v>
      </c>
      <c r="F7" s="394">
        <v>2000000</v>
      </c>
      <c r="H7" s="952"/>
    </row>
    <row r="8" spans="1:9" ht="18" customHeight="1" x14ac:dyDescent="0.25">
      <c r="A8" s="402" t="s">
        <v>562</v>
      </c>
      <c r="B8" s="396">
        <v>100</v>
      </c>
      <c r="C8" s="1143" t="s">
        <v>563</v>
      </c>
      <c r="D8" s="395">
        <v>414109706.44999999</v>
      </c>
      <c r="E8" s="401">
        <v>407109706.44999999</v>
      </c>
      <c r="F8" s="394">
        <v>7000000</v>
      </c>
      <c r="H8" s="953"/>
    </row>
    <row r="9" spans="1:9" ht="18" customHeight="1" x14ac:dyDescent="0.25">
      <c r="A9" s="402" t="s">
        <v>564</v>
      </c>
      <c r="B9" s="396">
        <v>100</v>
      </c>
      <c r="C9" s="399">
        <v>500000</v>
      </c>
      <c r="D9" s="399">
        <v>500000</v>
      </c>
      <c r="E9" s="393" t="s">
        <v>37</v>
      </c>
      <c r="F9" s="403">
        <v>500000</v>
      </c>
      <c r="H9" s="953"/>
    </row>
    <row r="10" spans="1:9" ht="30.75" customHeight="1" x14ac:dyDescent="0.25">
      <c r="A10" s="402" t="s">
        <v>579</v>
      </c>
      <c r="B10" s="396">
        <v>100</v>
      </c>
      <c r="C10" s="392" t="s">
        <v>710</v>
      </c>
      <c r="D10" s="399">
        <v>100000</v>
      </c>
      <c r="E10" s="393" t="s">
        <v>37</v>
      </c>
      <c r="F10" s="403">
        <v>100000</v>
      </c>
      <c r="I10" s="956"/>
    </row>
    <row r="11" spans="1:9" ht="25.5" x14ac:dyDescent="0.25">
      <c r="A11" s="440" t="s">
        <v>565</v>
      </c>
      <c r="B11" s="406" t="s">
        <v>37</v>
      </c>
      <c r="C11" s="406" t="s">
        <v>37</v>
      </c>
      <c r="D11" s="395">
        <v>768651495.27999997</v>
      </c>
      <c r="E11" s="400" t="s">
        <v>37</v>
      </c>
      <c r="F11" s="394">
        <f>D11</f>
        <v>768651495.27999997</v>
      </c>
      <c r="H11" s="957"/>
      <c r="I11" s="956"/>
    </row>
    <row r="12" spans="1:9" ht="25.5" x14ac:dyDescent="0.25">
      <c r="A12" s="440" t="s">
        <v>566</v>
      </c>
      <c r="B12" s="406" t="s">
        <v>37</v>
      </c>
      <c r="C12" s="406" t="s">
        <v>37</v>
      </c>
      <c r="D12" s="395">
        <f>367000000+40000000</f>
        <v>407000000</v>
      </c>
      <c r="E12" s="400" t="s">
        <v>37</v>
      </c>
      <c r="F12" s="394">
        <v>407000000</v>
      </c>
      <c r="I12" s="956"/>
    </row>
    <row r="13" spans="1:9" x14ac:dyDescent="0.25">
      <c r="A13" s="404" t="s">
        <v>741</v>
      </c>
      <c r="B13" s="406">
        <v>100</v>
      </c>
      <c r="C13" s="406" t="s">
        <v>37</v>
      </c>
      <c r="D13" s="395">
        <v>5000000</v>
      </c>
      <c r="E13" s="400" t="s">
        <v>37</v>
      </c>
      <c r="F13" s="394">
        <v>5000000</v>
      </c>
      <c r="I13" s="956"/>
    </row>
    <row r="14" spans="1:9" x14ac:dyDescent="0.25">
      <c r="A14" s="440" t="s">
        <v>742</v>
      </c>
      <c r="B14" s="406">
        <v>100</v>
      </c>
      <c r="C14" s="406" t="s">
        <v>37</v>
      </c>
      <c r="D14" s="395">
        <v>3000000</v>
      </c>
      <c r="E14" s="400" t="s">
        <v>37</v>
      </c>
      <c r="F14" s="394">
        <v>3000000</v>
      </c>
      <c r="H14" s="957"/>
      <c r="I14" s="956"/>
    </row>
    <row r="15" spans="1:9" ht="18.75" customHeight="1" x14ac:dyDescent="0.25">
      <c r="A15" s="889" t="s">
        <v>977</v>
      </c>
      <c r="B15" s="436">
        <v>100</v>
      </c>
      <c r="C15" s="436" t="s">
        <v>37</v>
      </c>
      <c r="D15" s="907">
        <v>20000</v>
      </c>
      <c r="E15" s="891" t="s">
        <v>37</v>
      </c>
      <c r="F15" s="892">
        <v>20000</v>
      </c>
    </row>
    <row r="16" spans="1:9" ht="23.25" customHeight="1" x14ac:dyDescent="0.25">
      <c r="A16" s="440" t="s">
        <v>978</v>
      </c>
      <c r="B16" s="406">
        <v>100</v>
      </c>
      <c r="C16" s="395">
        <v>140037400</v>
      </c>
      <c r="D16" s="395">
        <v>46772240</v>
      </c>
      <c r="E16" s="1144" t="s">
        <v>37</v>
      </c>
      <c r="F16" s="394">
        <f>D16</f>
        <v>46772240</v>
      </c>
    </row>
    <row r="17" spans="1:10" ht="32.25" customHeight="1" thickBot="1" x14ac:dyDescent="0.3">
      <c r="A17" s="906" t="s">
        <v>979</v>
      </c>
      <c r="B17" s="890" t="s">
        <v>37</v>
      </c>
      <c r="C17" s="890" t="s">
        <v>37</v>
      </c>
      <c r="D17" s="1145">
        <v>142270122</v>
      </c>
      <c r="E17" s="1146" t="s">
        <v>37</v>
      </c>
      <c r="F17" s="1147">
        <f>D17</f>
        <v>142270122</v>
      </c>
      <c r="H17" s="953"/>
      <c r="J17" s="955"/>
    </row>
    <row r="18" spans="1:10" ht="28.5" customHeight="1" thickBot="1" x14ac:dyDescent="0.3">
      <c r="A18" s="1398" t="s">
        <v>567</v>
      </c>
      <c r="B18" s="1399"/>
      <c r="C18" s="897" t="s">
        <v>37</v>
      </c>
      <c r="D18" s="898">
        <f>SUM(D6:D17)</f>
        <v>2961349843.73</v>
      </c>
      <c r="E18" s="899">
        <f>SUM(E6:E14)</f>
        <v>1553396859.45</v>
      </c>
      <c r="F18" s="900">
        <f>SUM(F6:F15)</f>
        <v>1218910622.28</v>
      </c>
      <c r="H18" s="954"/>
      <c r="I18" s="955"/>
      <c r="J18" s="955"/>
    </row>
    <row r="19" spans="1:10" ht="25.5" customHeight="1" x14ac:dyDescent="0.25">
      <c r="A19" s="389" t="s">
        <v>568</v>
      </c>
      <c r="B19" s="579" t="s">
        <v>37</v>
      </c>
      <c r="C19" s="399">
        <f>151847544</f>
        <v>151847544</v>
      </c>
      <c r="D19" s="399">
        <v>151847544</v>
      </c>
      <c r="E19" s="400" t="s">
        <v>37</v>
      </c>
      <c r="F19" s="390" t="s">
        <v>37</v>
      </c>
      <c r="H19" s="954"/>
      <c r="J19" s="955"/>
    </row>
    <row r="20" spans="1:10" ht="30.75" customHeight="1" x14ac:dyDescent="0.25">
      <c r="A20" s="404" t="s">
        <v>569</v>
      </c>
      <c r="B20" s="580" t="s">
        <v>37</v>
      </c>
      <c r="C20" s="581">
        <v>20603510.300000001</v>
      </c>
      <c r="D20" s="581">
        <v>20603510.300000001</v>
      </c>
      <c r="E20" s="391" t="s">
        <v>37</v>
      </c>
      <c r="F20" s="388" t="s">
        <v>37</v>
      </c>
      <c r="H20" s="953"/>
    </row>
    <row r="21" spans="1:10" ht="64.5" thickBot="1" x14ac:dyDescent="0.3">
      <c r="A21" s="438" t="s">
        <v>743</v>
      </c>
      <c r="B21" s="582" t="s">
        <v>37</v>
      </c>
      <c r="C21" s="583">
        <f>D21</f>
        <v>36446585</v>
      </c>
      <c r="D21" s="583">
        <v>36446585</v>
      </c>
      <c r="E21" s="437" t="s">
        <v>37</v>
      </c>
      <c r="F21" s="439" t="s">
        <v>37</v>
      </c>
    </row>
    <row r="22" spans="1:10" ht="23.25" customHeight="1" thickBot="1" x14ac:dyDescent="0.3">
      <c r="A22" s="1400" t="s">
        <v>570</v>
      </c>
      <c r="B22" s="1401"/>
      <c r="C22" s="398" t="s">
        <v>37</v>
      </c>
      <c r="D22" s="405">
        <f>SUM(D19:D21)</f>
        <v>208897639.30000001</v>
      </c>
      <c r="E22" s="398" t="s">
        <v>37</v>
      </c>
      <c r="F22" s="397" t="s">
        <v>37</v>
      </c>
      <c r="H22" s="953"/>
    </row>
    <row r="23" spans="1:10" x14ac:dyDescent="0.25">
      <c r="A23" s="116"/>
      <c r="B23" s="116"/>
      <c r="C23" s="116"/>
      <c r="D23" s="116"/>
      <c r="E23" s="116"/>
      <c r="F23" s="116"/>
    </row>
  </sheetData>
  <mergeCells count="3">
    <mergeCell ref="A3:F3"/>
    <mergeCell ref="A18:B18"/>
    <mergeCell ref="A22:B22"/>
  </mergeCells>
  <pageMargins left="0.7" right="0.7" top="0.78740157499999996" bottom="0.78740157499999996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0D74-D60E-42DF-AA18-0A19C58B780A}">
  <sheetPr>
    <tabColor theme="3" tint="0.39997558519241921"/>
  </sheetPr>
  <dimension ref="A1:H86"/>
  <sheetViews>
    <sheetView zoomScaleNormal="100" workbookViewId="0">
      <selection activeCell="L68" sqref="L68"/>
    </sheetView>
  </sheetViews>
  <sheetFormatPr defaultColWidth="9.140625" defaultRowHeight="12.75" x14ac:dyDescent="0.2"/>
  <cols>
    <col min="1" max="1" width="5.140625" style="49" customWidth="1"/>
    <col min="2" max="2" width="5.5703125" style="49" customWidth="1"/>
    <col min="3" max="3" width="20.28515625" style="49" customWidth="1"/>
    <col min="4" max="4" width="19.28515625" style="49" bestFit="1" customWidth="1"/>
    <col min="5" max="6" width="10.85546875" style="39" bestFit="1" customWidth="1"/>
    <col min="7" max="7" width="11.5703125" style="39" customWidth="1"/>
    <col min="8" max="8" width="7.85546875" style="39" customWidth="1"/>
    <col min="9" max="16384" width="9.140625" style="49"/>
  </cols>
  <sheetData>
    <row r="1" spans="1:8" s="41" customFormat="1" x14ac:dyDescent="0.2">
      <c r="A1" s="39"/>
      <c r="B1" s="39"/>
      <c r="C1" s="39"/>
      <c r="D1" s="39"/>
      <c r="E1" s="39"/>
      <c r="F1" s="39"/>
      <c r="G1" s="40"/>
      <c r="H1" s="58" t="s">
        <v>691</v>
      </c>
    </row>
    <row r="2" spans="1:8" s="41" customFormat="1" ht="19.5" customHeight="1" x14ac:dyDescent="0.2">
      <c r="A2" s="1196" t="s">
        <v>800</v>
      </c>
      <c r="B2" s="1196"/>
      <c r="C2" s="1196"/>
      <c r="D2" s="1196"/>
      <c r="E2" s="1196"/>
      <c r="F2" s="1196"/>
      <c r="G2" s="1196"/>
      <c r="H2" s="1196"/>
    </row>
    <row r="3" spans="1:8" s="41" customFormat="1" ht="9.9499999999999993" customHeight="1" x14ac:dyDescent="0.2">
      <c r="A3" s="39"/>
      <c r="B3" s="39"/>
      <c r="C3" s="39"/>
      <c r="D3" s="39"/>
      <c r="E3" s="39"/>
      <c r="F3" s="39"/>
      <c r="G3" s="39"/>
      <c r="H3" s="39"/>
    </row>
    <row r="4" spans="1:8" s="41" customFormat="1" ht="11.25" customHeight="1" thickBot="1" x14ac:dyDescent="0.25">
      <c r="A4" s="42"/>
      <c r="B4" s="43"/>
      <c r="C4" s="43"/>
      <c r="D4" s="43"/>
      <c r="E4" s="40"/>
      <c r="F4" s="40"/>
      <c r="G4" s="40"/>
      <c r="H4" s="43" t="s">
        <v>32</v>
      </c>
    </row>
    <row r="5" spans="1:8" s="71" customFormat="1" ht="14.25" customHeight="1" thickBot="1" x14ac:dyDescent="0.25">
      <c r="A5" s="44" t="s">
        <v>269</v>
      </c>
      <c r="B5" s="45"/>
      <c r="C5" s="45"/>
      <c r="D5" s="45"/>
      <c r="E5" s="365" t="s">
        <v>790</v>
      </c>
      <c r="F5" s="47" t="s">
        <v>791</v>
      </c>
      <c r="G5" s="47" t="s">
        <v>34</v>
      </c>
      <c r="H5" s="48" t="s">
        <v>151</v>
      </c>
    </row>
    <row r="6" spans="1:8" s="71" customFormat="1" ht="13.5" customHeight="1" thickBot="1" x14ac:dyDescent="0.25">
      <c r="A6" s="252" t="s">
        <v>270</v>
      </c>
      <c r="B6" s="253"/>
      <c r="C6" s="253"/>
      <c r="D6" s="253"/>
      <c r="E6" s="366">
        <f>E7+E17+E28</f>
        <v>5294976.3099999996</v>
      </c>
      <c r="F6" s="255">
        <f>F7+F17+F28</f>
        <v>5653383.0290299999</v>
      </c>
      <c r="G6" s="255">
        <f>G7+G17+G28</f>
        <v>6048396.0069499994</v>
      </c>
      <c r="H6" s="256">
        <f t="shared" ref="H6:H14" si="0">+G6/F6*100</f>
        <v>106.9871964431141</v>
      </c>
    </row>
    <row r="7" spans="1:8" s="71" customFormat="1" ht="12.75" customHeight="1" x14ac:dyDescent="0.2">
      <c r="A7" s="257" t="s">
        <v>271</v>
      </c>
      <c r="B7" s="258" t="s">
        <v>272</v>
      </c>
      <c r="C7" s="259"/>
      <c r="D7" s="259"/>
      <c r="E7" s="367">
        <f>SUM(E8:E16)</f>
        <v>5149920</v>
      </c>
      <c r="F7" s="261">
        <f>SUM(F8:F16)</f>
        <v>5408463.6561399996</v>
      </c>
      <c r="G7" s="261">
        <f>SUM(G8:G16)</f>
        <v>5575817.7087300001</v>
      </c>
      <c r="H7" s="262">
        <f t="shared" si="0"/>
        <v>103.094299291445</v>
      </c>
    </row>
    <row r="8" spans="1:8" s="71" customFormat="1" ht="12.75" customHeight="1" x14ac:dyDescent="0.2">
      <c r="A8" s="53"/>
      <c r="B8" s="263" t="s">
        <v>273</v>
      </c>
      <c r="C8" s="60" t="s">
        <v>274</v>
      </c>
      <c r="D8" s="61"/>
      <c r="E8" s="67">
        <v>2610000</v>
      </c>
      <c r="F8" s="67">
        <v>2706000</v>
      </c>
      <c r="G8" s="67">
        <v>2742311.4421399999</v>
      </c>
      <c r="H8" s="264">
        <f>+G8/F8*100</f>
        <v>101.34188625794532</v>
      </c>
    </row>
    <row r="9" spans="1:8" s="71" customFormat="1" ht="12.75" customHeight="1" x14ac:dyDescent="0.2">
      <c r="A9" s="50"/>
      <c r="B9" s="237"/>
      <c r="C9" s="60" t="s">
        <v>275</v>
      </c>
      <c r="D9" s="61"/>
      <c r="E9" s="65">
        <v>180000</v>
      </c>
      <c r="F9" s="65">
        <v>180000</v>
      </c>
      <c r="G9" s="65">
        <v>194073.88381</v>
      </c>
      <c r="H9" s="265">
        <f t="shared" si="0"/>
        <v>107.8188243388889</v>
      </c>
    </row>
    <row r="10" spans="1:8" s="71" customFormat="1" ht="12.75" customHeight="1" x14ac:dyDescent="0.2">
      <c r="A10" s="50"/>
      <c r="B10" s="237"/>
      <c r="C10" s="60" t="s">
        <v>1327</v>
      </c>
      <c r="D10" s="61"/>
      <c r="E10" s="65">
        <v>30000</v>
      </c>
      <c r="F10" s="65">
        <v>75000</v>
      </c>
      <c r="G10" s="65">
        <v>95708.029290000006</v>
      </c>
      <c r="H10" s="265">
        <f t="shared" si="0"/>
        <v>127.61070572000001</v>
      </c>
    </row>
    <row r="11" spans="1:8" s="71" customFormat="1" ht="12.75" customHeight="1" x14ac:dyDescent="0.2">
      <c r="A11" s="50"/>
      <c r="B11" s="237"/>
      <c r="C11" s="60" t="s">
        <v>276</v>
      </c>
      <c r="D11" s="61"/>
      <c r="E11" s="65">
        <v>920000</v>
      </c>
      <c r="F11" s="65">
        <v>920000</v>
      </c>
      <c r="G11" s="65">
        <v>981944.97002999997</v>
      </c>
      <c r="H11" s="264">
        <f t="shared" si="0"/>
        <v>106.73314891630434</v>
      </c>
    </row>
    <row r="12" spans="1:8" s="71" customFormat="1" ht="12.75" customHeight="1" x14ac:dyDescent="0.2">
      <c r="A12" s="50"/>
      <c r="B12" s="237"/>
      <c r="C12" s="60" t="s">
        <v>277</v>
      </c>
      <c r="D12" s="61"/>
      <c r="E12" s="65">
        <v>1390000</v>
      </c>
      <c r="F12" s="65">
        <v>1435000</v>
      </c>
      <c r="G12" s="65">
        <v>1468325.52281</v>
      </c>
      <c r="H12" s="265">
        <f t="shared" si="0"/>
        <v>102.32233608432055</v>
      </c>
    </row>
    <row r="13" spans="1:8" s="71" customFormat="1" ht="12.75" customHeight="1" x14ac:dyDescent="0.2">
      <c r="A13" s="50"/>
      <c r="B13" s="237"/>
      <c r="C13" s="60" t="s">
        <v>40</v>
      </c>
      <c r="D13" s="61"/>
      <c r="E13" s="67">
        <v>0</v>
      </c>
      <c r="F13" s="65">
        <v>70579.740000000005</v>
      </c>
      <c r="G13" s="65">
        <v>70579.740000000005</v>
      </c>
      <c r="H13" s="265">
        <f t="shared" si="0"/>
        <v>100</v>
      </c>
    </row>
    <row r="14" spans="1:8" s="71" customFormat="1" ht="12.75" customHeight="1" x14ac:dyDescent="0.2">
      <c r="A14" s="50"/>
      <c r="B14" s="237"/>
      <c r="C14" s="60" t="s">
        <v>480</v>
      </c>
      <c r="D14" s="61"/>
      <c r="E14" s="67">
        <f>19000+320</f>
        <v>19320</v>
      </c>
      <c r="F14" s="67">
        <f>19000+715.72</f>
        <v>19715.72</v>
      </c>
      <c r="G14" s="67">
        <f>19065.01101+783.4135</f>
        <v>19848.424509999997</v>
      </c>
      <c r="H14" s="265">
        <f t="shared" si="0"/>
        <v>100.6730898491153</v>
      </c>
    </row>
    <row r="15" spans="1:8" s="275" customFormat="1" ht="12.75" customHeight="1" x14ac:dyDescent="0.2">
      <c r="A15" s="50"/>
      <c r="B15" s="237"/>
      <c r="C15" s="60" t="s">
        <v>278</v>
      </c>
      <c r="D15" s="61"/>
      <c r="E15" s="67">
        <v>600</v>
      </c>
      <c r="F15" s="67">
        <v>601</v>
      </c>
      <c r="G15" s="67">
        <v>1298.3</v>
      </c>
      <c r="H15" s="68">
        <f>+G15/F15*100</f>
        <v>216.02329450915141</v>
      </c>
    </row>
    <row r="16" spans="1:8" s="275" customFormat="1" ht="21.75" customHeight="1" x14ac:dyDescent="0.2">
      <c r="A16" s="50"/>
      <c r="B16" s="237"/>
      <c r="C16" s="1209" t="s">
        <v>682</v>
      </c>
      <c r="D16" s="1210"/>
      <c r="E16" s="368">
        <v>0</v>
      </c>
      <c r="F16" s="67">
        <v>1567.19614</v>
      </c>
      <c r="G16" s="67">
        <v>1727.3961400000001</v>
      </c>
      <c r="H16" s="68">
        <f>+G16/F16*100</f>
        <v>110.22207724426887</v>
      </c>
    </row>
    <row r="17" spans="1:8" s="275" customFormat="1" ht="12.75" customHeight="1" x14ac:dyDescent="0.2">
      <c r="A17" s="50" t="s">
        <v>271</v>
      </c>
      <c r="B17" s="854" t="s">
        <v>279</v>
      </c>
      <c r="C17" s="855"/>
      <c r="D17" s="855"/>
      <c r="E17" s="369">
        <f>SUM(E18:E27)</f>
        <v>145056.31</v>
      </c>
      <c r="F17" s="267">
        <f>SUM(F18:F27)</f>
        <v>244919.37289000003</v>
      </c>
      <c r="G17" s="267">
        <f>SUM(G18:G27)</f>
        <v>472208.08361999993</v>
      </c>
      <c r="H17" s="268">
        <f>(G17/F17)*100</f>
        <v>192.80144238817786</v>
      </c>
    </row>
    <row r="18" spans="1:8" s="275" customFormat="1" ht="12.75" customHeight="1" x14ac:dyDescent="0.2">
      <c r="A18" s="50"/>
      <c r="B18" s="76"/>
      <c r="C18" s="60" t="s">
        <v>280</v>
      </c>
      <c r="D18" s="61"/>
      <c r="E18" s="370">
        <v>5000</v>
      </c>
      <c r="F18" s="270">
        <v>6079</v>
      </c>
      <c r="G18" s="67">
        <v>7152.9396900000002</v>
      </c>
      <c r="H18" s="271">
        <f>(G18/F18)*100</f>
        <v>117.66638739924329</v>
      </c>
    </row>
    <row r="19" spans="1:8" s="275" customFormat="1" ht="12.75" customHeight="1" x14ac:dyDescent="0.2">
      <c r="A19" s="50"/>
      <c r="B19" s="76"/>
      <c r="C19" s="60" t="s">
        <v>281</v>
      </c>
      <c r="D19" s="61"/>
      <c r="E19" s="370">
        <v>49601.31</v>
      </c>
      <c r="F19" s="270">
        <v>49946.625999999997</v>
      </c>
      <c r="G19" s="67">
        <v>49946.625999999997</v>
      </c>
      <c r="H19" s="271">
        <f t="shared" ref="H19:H27" si="1">(G19/F19)*100</f>
        <v>100</v>
      </c>
    </row>
    <row r="20" spans="1:8" s="275" customFormat="1" ht="12.75" customHeight="1" x14ac:dyDescent="0.2">
      <c r="A20" s="50"/>
      <c r="B20" s="76"/>
      <c r="C20" s="60" t="s">
        <v>282</v>
      </c>
      <c r="D20" s="61"/>
      <c r="E20" s="370">
        <v>19288</v>
      </c>
      <c r="F20" s="270">
        <v>19288</v>
      </c>
      <c r="G20" s="67">
        <v>20270.17843</v>
      </c>
      <c r="H20" s="271">
        <f t="shared" si="1"/>
        <v>105.09217352758191</v>
      </c>
    </row>
    <row r="21" spans="1:8" s="69" customFormat="1" ht="12.75" customHeight="1" x14ac:dyDescent="0.2">
      <c r="A21" s="50"/>
      <c r="B21" s="76"/>
      <c r="C21" s="60" t="s">
        <v>283</v>
      </c>
      <c r="D21" s="61"/>
      <c r="E21" s="370">
        <v>58000</v>
      </c>
      <c r="F21" s="270">
        <v>58000</v>
      </c>
      <c r="G21" s="67">
        <v>209165.12979000001</v>
      </c>
      <c r="H21" s="271">
        <f t="shared" si="1"/>
        <v>360.6295341206897</v>
      </c>
    </row>
    <row r="22" spans="1:8" s="69" customFormat="1" ht="12.75" customHeight="1" x14ac:dyDescent="0.2">
      <c r="A22" s="50"/>
      <c r="B22" s="76"/>
      <c r="C22" s="60" t="s">
        <v>284</v>
      </c>
      <c r="D22" s="61"/>
      <c r="E22" s="370">
        <v>2000</v>
      </c>
      <c r="F22" s="270">
        <v>2834.66</v>
      </c>
      <c r="G22" s="67">
        <v>10120.99919</v>
      </c>
      <c r="H22" s="271">
        <f>(G22/F22)*100</f>
        <v>357.04455525530403</v>
      </c>
    </row>
    <row r="23" spans="1:8" s="69" customFormat="1" ht="12.75" customHeight="1" x14ac:dyDescent="0.2">
      <c r="A23" s="50"/>
      <c r="B23" s="76"/>
      <c r="C23" s="60" t="s">
        <v>527</v>
      </c>
      <c r="D23" s="61"/>
      <c r="E23" s="370">
        <v>0</v>
      </c>
      <c r="F23" s="270">
        <v>5118.5787900000005</v>
      </c>
      <c r="G23" s="67">
        <v>9530.7049900000002</v>
      </c>
      <c r="H23" s="271">
        <f>(G23/F23)*100</f>
        <v>186.19826676537298</v>
      </c>
    </row>
    <row r="24" spans="1:8" s="69" customFormat="1" ht="12.75" customHeight="1" x14ac:dyDescent="0.2">
      <c r="A24" s="50"/>
      <c r="B24" s="76"/>
      <c r="C24" s="60" t="s">
        <v>133</v>
      </c>
      <c r="D24" s="61"/>
      <c r="E24" s="370">
        <v>0</v>
      </c>
      <c r="F24" s="270">
        <v>48092.04883</v>
      </c>
      <c r="G24" s="67">
        <v>109383.43898000001</v>
      </c>
      <c r="H24" s="271">
        <f>(G24/F24)*100</f>
        <v>227.44599500565718</v>
      </c>
    </row>
    <row r="25" spans="1:8" s="69" customFormat="1" ht="12.75" customHeight="1" x14ac:dyDescent="0.2">
      <c r="A25" s="50"/>
      <c r="B25" s="76"/>
      <c r="C25" s="60" t="s">
        <v>890</v>
      </c>
      <c r="D25" s="61"/>
      <c r="E25" s="370">
        <v>7980</v>
      </c>
      <c r="F25" s="270">
        <v>43027.454359999996</v>
      </c>
      <c r="G25" s="67">
        <v>43600.854619999998</v>
      </c>
      <c r="H25" s="271">
        <f t="shared" si="1"/>
        <v>101.33263812263328</v>
      </c>
    </row>
    <row r="26" spans="1:8" s="69" customFormat="1" ht="12.75" customHeight="1" x14ac:dyDescent="0.2">
      <c r="A26" s="50"/>
      <c r="B26" s="76"/>
      <c r="C26" s="60" t="s">
        <v>134</v>
      </c>
      <c r="D26" s="61"/>
      <c r="E26" s="370">
        <v>0</v>
      </c>
      <c r="F26" s="270">
        <v>8570.255000000001</v>
      </c>
      <c r="G26" s="67">
        <v>8570.2549999999992</v>
      </c>
      <c r="H26" s="70" t="s">
        <v>37</v>
      </c>
    </row>
    <row r="27" spans="1:8" s="69" customFormat="1" ht="12.75" customHeight="1" x14ac:dyDescent="0.2">
      <c r="A27" s="50"/>
      <c r="B27" s="76"/>
      <c r="C27" s="60" t="s">
        <v>135</v>
      </c>
      <c r="D27" s="61"/>
      <c r="E27" s="370">
        <v>3187</v>
      </c>
      <c r="F27" s="270">
        <v>3962.74991</v>
      </c>
      <c r="G27" s="67">
        <v>4466.9569300000003</v>
      </c>
      <c r="H27" s="271">
        <f t="shared" si="1"/>
        <v>112.72366491581096</v>
      </c>
    </row>
    <row r="28" spans="1:8" s="69" customFormat="1" ht="12.75" customHeight="1" x14ac:dyDescent="0.2">
      <c r="A28" s="50" t="s">
        <v>271</v>
      </c>
      <c r="B28" s="266" t="s">
        <v>136</v>
      </c>
      <c r="C28" s="247"/>
      <c r="D28" s="247"/>
      <c r="E28" s="371">
        <f>SUM(E29:E31)</f>
        <v>0</v>
      </c>
      <c r="F28" s="223">
        <f>SUM(F29:F31)</f>
        <v>0</v>
      </c>
      <c r="G28" s="223">
        <f>SUM(G29:G31)</f>
        <v>370.21460000000002</v>
      </c>
      <c r="H28" s="375" t="s">
        <v>37</v>
      </c>
    </row>
    <row r="29" spans="1:8" s="69" customFormat="1" ht="12.75" customHeight="1" x14ac:dyDescent="0.2">
      <c r="A29" s="50"/>
      <c r="B29" s="272" t="s">
        <v>137</v>
      </c>
      <c r="C29" s="60" t="s">
        <v>889</v>
      </c>
      <c r="D29" s="61"/>
      <c r="E29" s="370">
        <v>0</v>
      </c>
      <c r="F29" s="67">
        <v>0</v>
      </c>
      <c r="G29" s="67">
        <v>304.53460000000001</v>
      </c>
      <c r="H29" s="70" t="s">
        <v>37</v>
      </c>
    </row>
    <row r="30" spans="1:8" s="69" customFormat="1" ht="12.75" customHeight="1" x14ac:dyDescent="0.2">
      <c r="A30" s="50"/>
      <c r="B30" s="272"/>
      <c r="C30" s="273" t="s">
        <v>600</v>
      </c>
      <c r="D30" s="364"/>
      <c r="E30" s="370">
        <v>0</v>
      </c>
      <c r="F30" s="65">
        <v>0</v>
      </c>
      <c r="G30" s="65">
        <v>0</v>
      </c>
      <c r="H30" s="70" t="s">
        <v>37</v>
      </c>
    </row>
    <row r="31" spans="1:8" s="69" customFormat="1" ht="12.75" customHeight="1" thickBot="1" x14ac:dyDescent="0.25">
      <c r="A31" s="50"/>
      <c r="B31" s="76"/>
      <c r="C31" s="250" t="s">
        <v>305</v>
      </c>
      <c r="D31" s="77"/>
      <c r="E31" s="370">
        <v>0</v>
      </c>
      <c r="F31" s="270">
        <v>0</v>
      </c>
      <c r="G31" s="67">
        <v>65.680000000000007</v>
      </c>
      <c r="H31" s="70" t="s">
        <v>37</v>
      </c>
    </row>
    <row r="32" spans="1:8" s="69" customFormat="1" ht="13.5" thickBot="1" x14ac:dyDescent="0.25">
      <c r="A32" s="252" t="s">
        <v>138</v>
      </c>
      <c r="B32" s="253"/>
      <c r="C32" s="253"/>
      <c r="D32" s="253"/>
      <c r="E32" s="372">
        <f>E33+E35+E38+E67+E65+E55+E77</f>
        <v>10026645.961000001</v>
      </c>
      <c r="F32" s="291">
        <f>F33+F35+F38+F67+F65+F55+F77+F57</f>
        <v>11223366.668939998</v>
      </c>
      <c r="G32" s="291">
        <f>G33+G35+G38+G67+G65+G55+G77+G57</f>
        <v>11226215.52489</v>
      </c>
      <c r="H32" s="256">
        <f t="shared" ref="H32:H56" si="2">+G32/F32*100</f>
        <v>100.02538325650437</v>
      </c>
    </row>
    <row r="33" spans="1:8" s="69" customFormat="1" x14ac:dyDescent="0.2">
      <c r="A33" s="257" t="s">
        <v>271</v>
      </c>
      <c r="B33" s="258" t="s">
        <v>1324</v>
      </c>
      <c r="C33" s="259"/>
      <c r="D33" s="259"/>
      <c r="E33" s="373">
        <f>SUM(E34:E34)</f>
        <v>136267.5</v>
      </c>
      <c r="F33" s="261">
        <f>SUM(F34:F34)</f>
        <v>136267.5</v>
      </c>
      <c r="G33" s="261">
        <f>SUM(G34:G34)</f>
        <v>136267.5</v>
      </c>
      <c r="H33" s="262">
        <f t="shared" si="2"/>
        <v>100</v>
      </c>
    </row>
    <row r="34" spans="1:8" s="69" customFormat="1" ht="12.75" customHeight="1" x14ac:dyDescent="0.2">
      <c r="A34" s="274"/>
      <c r="B34" s="263" t="s">
        <v>273</v>
      </c>
      <c r="C34" s="1197" t="s">
        <v>139</v>
      </c>
      <c r="D34" s="1198"/>
      <c r="E34" s="370">
        <v>136267.5</v>
      </c>
      <c r="F34" s="1124">
        <v>136267.5</v>
      </c>
      <c r="G34" s="67">
        <v>136267.5</v>
      </c>
      <c r="H34" s="265">
        <f t="shared" si="2"/>
        <v>100</v>
      </c>
    </row>
    <row r="35" spans="1:8" s="69" customFormat="1" ht="12" customHeight="1" x14ac:dyDescent="0.2">
      <c r="A35" s="50" t="s">
        <v>271</v>
      </c>
      <c r="B35" s="266" t="s">
        <v>306</v>
      </c>
      <c r="C35" s="247"/>
      <c r="D35" s="247"/>
      <c r="E35" s="369">
        <f>SUM(E36:E37)</f>
        <v>89835.4</v>
      </c>
      <c r="F35" s="223">
        <f>SUM(F36:F37)</f>
        <v>186937.34</v>
      </c>
      <c r="G35" s="223">
        <f>SUM(G36:G37)</f>
        <v>188627.54989000002</v>
      </c>
      <c r="H35" s="54">
        <f t="shared" si="2"/>
        <v>100.90415852178063</v>
      </c>
    </row>
    <row r="36" spans="1:8" s="69" customFormat="1" ht="12" customHeight="1" x14ac:dyDescent="0.2">
      <c r="A36" s="50"/>
      <c r="B36" s="237" t="s">
        <v>273</v>
      </c>
      <c r="C36" s="1197" t="s">
        <v>325</v>
      </c>
      <c r="D36" s="1198"/>
      <c r="E36" s="370">
        <v>89835.4</v>
      </c>
      <c r="F36" s="67">
        <v>95220.7</v>
      </c>
      <c r="G36" s="67">
        <v>95220.698000000004</v>
      </c>
      <c r="H36" s="265">
        <f t="shared" si="2"/>
        <v>99.999997899616375</v>
      </c>
    </row>
    <row r="37" spans="1:8" s="69" customFormat="1" ht="13.5" customHeight="1" x14ac:dyDescent="0.2">
      <c r="A37" s="50"/>
      <c r="B37" s="237"/>
      <c r="C37" s="1197" t="s">
        <v>537</v>
      </c>
      <c r="D37" s="1198"/>
      <c r="E37" s="370">
        <v>0</v>
      </c>
      <c r="F37" s="67">
        <v>91716.64</v>
      </c>
      <c r="G37" s="67">
        <v>93406.851890000005</v>
      </c>
      <c r="H37" s="265">
        <f t="shared" si="2"/>
        <v>101.84286285454853</v>
      </c>
    </row>
    <row r="38" spans="1:8" s="69" customFormat="1" ht="26.25" customHeight="1" x14ac:dyDescent="0.2">
      <c r="A38" s="50" t="s">
        <v>271</v>
      </c>
      <c r="B38" s="1207" t="s">
        <v>307</v>
      </c>
      <c r="C38" s="1208"/>
      <c r="D38" s="1208"/>
      <c r="E38" s="223">
        <f>SUM(E39:E54)</f>
        <v>9550543.0610000007</v>
      </c>
      <c r="F38" s="223">
        <f>SUM(F39:F54)</f>
        <v>10386284.333309999</v>
      </c>
      <c r="G38" s="223">
        <f>SUM(G39:G54)</f>
        <v>10387107.39171</v>
      </c>
      <c r="H38" s="51">
        <f t="shared" si="2"/>
        <v>100.00792447398501</v>
      </c>
    </row>
    <row r="39" spans="1:8" s="69" customFormat="1" ht="12.75" customHeight="1" x14ac:dyDescent="0.2">
      <c r="A39" s="276"/>
      <c r="B39" s="272" t="s">
        <v>273</v>
      </c>
      <c r="C39" s="242" t="s">
        <v>127</v>
      </c>
      <c r="D39" s="60" t="s">
        <v>310</v>
      </c>
      <c r="E39" s="270">
        <v>8313352</v>
      </c>
      <c r="F39" s="381">
        <v>9013701.1337800007</v>
      </c>
      <c r="G39" s="381">
        <v>9013701.1337800007</v>
      </c>
      <c r="H39" s="137">
        <f t="shared" si="2"/>
        <v>100</v>
      </c>
    </row>
    <row r="40" spans="1:8" s="69" customFormat="1" ht="12.75" customHeight="1" x14ac:dyDescent="0.2">
      <c r="A40" s="277"/>
      <c r="B40" s="242"/>
      <c r="C40" s="242" t="s">
        <v>128</v>
      </c>
      <c r="D40" s="60" t="s">
        <v>310</v>
      </c>
      <c r="E40" s="270">
        <v>1076720.17</v>
      </c>
      <c r="F40" s="381">
        <v>1160545.93778</v>
      </c>
      <c r="G40" s="381">
        <v>1161299.6993400001</v>
      </c>
      <c r="H40" s="137">
        <f t="shared" si="2"/>
        <v>100.06494887754653</v>
      </c>
    </row>
    <row r="41" spans="1:8" s="69" customFormat="1" ht="12.75" customHeight="1" x14ac:dyDescent="0.2">
      <c r="A41" s="278"/>
      <c r="B41" s="242"/>
      <c r="C41" s="243" t="s">
        <v>95</v>
      </c>
      <c r="D41" s="60" t="s">
        <v>311</v>
      </c>
      <c r="E41" s="270">
        <v>0</v>
      </c>
      <c r="F41" s="381">
        <v>2599.4499999999998</v>
      </c>
      <c r="G41" s="381">
        <v>2619.61211</v>
      </c>
      <c r="H41" s="138" t="s">
        <v>37</v>
      </c>
    </row>
    <row r="42" spans="1:8" s="69" customFormat="1" ht="12.75" customHeight="1" x14ac:dyDescent="0.2">
      <c r="A42" s="277"/>
      <c r="B42" s="242"/>
      <c r="C42" s="242" t="s">
        <v>129</v>
      </c>
      <c r="D42" s="60" t="s">
        <v>310</v>
      </c>
      <c r="E42" s="270">
        <v>160470.891</v>
      </c>
      <c r="F42" s="381">
        <v>169182.166</v>
      </c>
      <c r="G42" s="381">
        <v>169182.166</v>
      </c>
      <c r="H42" s="137">
        <f>+G42/F42*100</f>
        <v>100</v>
      </c>
    </row>
    <row r="43" spans="1:8" s="69" customFormat="1" ht="12.75" customHeight="1" x14ac:dyDescent="0.2">
      <c r="A43" s="277"/>
      <c r="B43" s="242"/>
      <c r="C43" s="242" t="s">
        <v>238</v>
      </c>
      <c r="D43" s="60" t="s">
        <v>310</v>
      </c>
      <c r="E43" s="270">
        <v>0</v>
      </c>
      <c r="F43" s="381">
        <v>0</v>
      </c>
      <c r="G43" s="381">
        <v>0</v>
      </c>
      <c r="H43" s="138" t="s">
        <v>37</v>
      </c>
    </row>
    <row r="44" spans="1:8" s="69" customFormat="1" ht="12.75" customHeight="1" x14ac:dyDescent="0.2">
      <c r="A44" s="278"/>
      <c r="B44" s="242"/>
      <c r="C44" s="242" t="s">
        <v>130</v>
      </c>
      <c r="D44" s="60" t="s">
        <v>310</v>
      </c>
      <c r="E44" s="270">
        <v>0</v>
      </c>
      <c r="F44" s="381">
        <v>15982.241389999999</v>
      </c>
      <c r="G44" s="381">
        <v>15982.241389999999</v>
      </c>
      <c r="H44" s="137">
        <f>+G44/F44*100</f>
        <v>100</v>
      </c>
    </row>
    <row r="45" spans="1:8" s="69" customFormat="1" ht="12.75" customHeight="1" x14ac:dyDescent="0.2">
      <c r="A45" s="276"/>
      <c r="B45" s="237"/>
      <c r="C45" s="244" t="s">
        <v>131</v>
      </c>
      <c r="D45" s="60" t="s">
        <v>310</v>
      </c>
      <c r="E45" s="270">
        <v>0</v>
      </c>
      <c r="F45" s="381">
        <v>2575.5819999999999</v>
      </c>
      <c r="G45" s="381">
        <v>2575.5819999999999</v>
      </c>
      <c r="H45" s="137">
        <f t="shared" ref="H45" si="3">+G45/F45*100</f>
        <v>100</v>
      </c>
    </row>
    <row r="46" spans="1:8" s="69" customFormat="1" ht="12.75" customHeight="1" x14ac:dyDescent="0.2">
      <c r="A46" s="276"/>
      <c r="B46" s="242"/>
      <c r="C46" s="242" t="s">
        <v>237</v>
      </c>
      <c r="D46" s="60" t="s">
        <v>310</v>
      </c>
      <c r="E46" s="270">
        <v>0</v>
      </c>
      <c r="F46" s="381">
        <v>4494.9399999999996</v>
      </c>
      <c r="G46" s="381">
        <v>4494.9399999999996</v>
      </c>
      <c r="H46" s="137">
        <f>+G46/F46*100</f>
        <v>100</v>
      </c>
    </row>
    <row r="47" spans="1:8" s="69" customFormat="1" ht="12.75" customHeight="1" x14ac:dyDescent="0.2">
      <c r="A47" s="276"/>
      <c r="B47" s="242"/>
      <c r="C47" s="242" t="s">
        <v>132</v>
      </c>
      <c r="D47" s="60" t="s">
        <v>310</v>
      </c>
      <c r="E47" s="270">
        <v>0</v>
      </c>
      <c r="F47" s="381">
        <v>4002.5680000000002</v>
      </c>
      <c r="G47" s="381">
        <v>4002.5680000000002</v>
      </c>
      <c r="H47" s="137">
        <f>+G47/F47*100</f>
        <v>100</v>
      </c>
    </row>
    <row r="48" spans="1:8" s="69" customFormat="1" ht="12.75" customHeight="1" x14ac:dyDescent="0.2">
      <c r="A48" s="276"/>
      <c r="B48" s="237"/>
      <c r="C48" s="246" t="s">
        <v>595</v>
      </c>
      <c r="D48" s="60" t="s">
        <v>310</v>
      </c>
      <c r="E48" s="270">
        <v>0</v>
      </c>
      <c r="F48" s="381">
        <v>3800</v>
      </c>
      <c r="G48" s="381">
        <v>3800</v>
      </c>
      <c r="H48" s="137">
        <f t="shared" ref="H48:H51" si="4">+G48/F48*100</f>
        <v>100</v>
      </c>
    </row>
    <row r="49" spans="1:8" s="69" customFormat="1" ht="12.75" customHeight="1" x14ac:dyDescent="0.2">
      <c r="A49" s="279"/>
      <c r="B49" s="280"/>
      <c r="C49" s="242" t="s">
        <v>515</v>
      </c>
      <c r="D49" s="60" t="s">
        <v>310</v>
      </c>
      <c r="E49" s="270">
        <v>0</v>
      </c>
      <c r="F49" s="381">
        <v>1422.65</v>
      </c>
      <c r="G49" s="381">
        <v>1422.65</v>
      </c>
      <c r="H49" s="137">
        <f t="shared" si="4"/>
        <v>100</v>
      </c>
    </row>
    <row r="50" spans="1:8" s="69" customFormat="1" ht="12.75" customHeight="1" x14ac:dyDescent="0.2">
      <c r="A50" s="277"/>
      <c r="B50" s="242"/>
      <c r="C50" s="242" t="s">
        <v>705</v>
      </c>
      <c r="D50" s="60" t="s">
        <v>310</v>
      </c>
      <c r="E50" s="270">
        <v>0</v>
      </c>
      <c r="F50" s="381">
        <v>35.156999999999996</v>
      </c>
      <c r="G50" s="381">
        <v>35.156999999999996</v>
      </c>
      <c r="H50" s="137">
        <f t="shared" si="4"/>
        <v>100</v>
      </c>
    </row>
    <row r="51" spans="1:8" s="69" customFormat="1" ht="12.75" customHeight="1" x14ac:dyDescent="0.2">
      <c r="A51" s="277"/>
      <c r="B51" s="242"/>
      <c r="C51" s="242" t="s">
        <v>1018</v>
      </c>
      <c r="D51" s="60" t="s">
        <v>310</v>
      </c>
      <c r="E51" s="270">
        <v>0</v>
      </c>
      <c r="F51" s="381">
        <v>7329.1362300000001</v>
      </c>
      <c r="G51" s="381">
        <v>7329.1362300000001</v>
      </c>
      <c r="H51" s="137">
        <f t="shared" si="4"/>
        <v>100</v>
      </c>
    </row>
    <row r="52" spans="1:8" s="69" customFormat="1" ht="12.75" customHeight="1" x14ac:dyDescent="0.2">
      <c r="A52" s="276"/>
      <c r="B52" s="237"/>
      <c r="C52" s="242" t="s">
        <v>488</v>
      </c>
      <c r="D52" s="60" t="s">
        <v>310</v>
      </c>
      <c r="E52" s="270">
        <v>0</v>
      </c>
      <c r="F52" s="381">
        <v>163.37112999999999</v>
      </c>
      <c r="G52" s="381">
        <v>212.50585999999998</v>
      </c>
      <c r="H52" s="137">
        <f t="shared" ref="H52:H53" si="5">+G52/F52*100</f>
        <v>130.07552803240083</v>
      </c>
    </row>
    <row r="53" spans="1:8" s="69" customFormat="1" ht="12.75" customHeight="1" x14ac:dyDescent="0.2">
      <c r="A53" s="276"/>
      <c r="B53" s="237"/>
      <c r="C53" s="245" t="s">
        <v>516</v>
      </c>
      <c r="D53" s="60" t="s">
        <v>310</v>
      </c>
      <c r="E53" s="270">
        <v>0</v>
      </c>
      <c r="F53" s="381">
        <v>450</v>
      </c>
      <c r="G53" s="381">
        <v>450</v>
      </c>
      <c r="H53" s="137">
        <f t="shared" si="5"/>
        <v>100</v>
      </c>
    </row>
    <row r="54" spans="1:8" s="69" customFormat="1" ht="12" customHeight="1" x14ac:dyDescent="0.2">
      <c r="A54" s="276"/>
      <c r="B54" s="237"/>
      <c r="C54" s="245" t="s">
        <v>523</v>
      </c>
      <c r="D54" s="60" t="s">
        <v>310</v>
      </c>
      <c r="E54" s="270">
        <v>0</v>
      </c>
      <c r="F54" s="65">
        <v>0</v>
      </c>
      <c r="G54" s="65">
        <v>0</v>
      </c>
      <c r="H54" s="138" t="s">
        <v>37</v>
      </c>
    </row>
    <row r="55" spans="1:8" s="71" customFormat="1" ht="12" customHeight="1" x14ac:dyDescent="0.2">
      <c r="A55" s="50" t="s">
        <v>271</v>
      </c>
      <c r="B55" s="266" t="s">
        <v>10</v>
      </c>
      <c r="C55" s="247"/>
      <c r="D55" s="247"/>
      <c r="E55" s="369">
        <f>E56</f>
        <v>0</v>
      </c>
      <c r="F55" s="249">
        <f>SUM(F56:F56)</f>
        <v>182.50199000000001</v>
      </c>
      <c r="G55" s="249">
        <f>SUM(G56:G56)</f>
        <v>182.50199000000001</v>
      </c>
      <c r="H55" s="54">
        <f t="shared" si="2"/>
        <v>100</v>
      </c>
    </row>
    <row r="56" spans="1:8" s="71" customFormat="1" ht="12.75" customHeight="1" x14ac:dyDescent="0.2">
      <c r="A56" s="50"/>
      <c r="B56" s="237" t="s">
        <v>273</v>
      </c>
      <c r="C56" s="60" t="s">
        <v>94</v>
      </c>
      <c r="D56" s="61"/>
      <c r="E56" s="370">
        <v>0</v>
      </c>
      <c r="F56" s="67">
        <v>182.50199000000001</v>
      </c>
      <c r="G56" s="67">
        <v>182.50199000000001</v>
      </c>
      <c r="H56" s="265">
        <f t="shared" si="2"/>
        <v>100</v>
      </c>
    </row>
    <row r="57" spans="1:8" s="69" customFormat="1" ht="13.5" thickBot="1" x14ac:dyDescent="0.25">
      <c r="A57" s="348" t="s">
        <v>271</v>
      </c>
      <c r="B57" s="349" t="s">
        <v>683</v>
      </c>
      <c r="C57" s="350"/>
      <c r="D57" s="350"/>
      <c r="E57" s="374">
        <v>0</v>
      </c>
      <c r="F57" s="382">
        <v>0</v>
      </c>
      <c r="G57" s="382">
        <v>0</v>
      </c>
      <c r="H57" s="351" t="s">
        <v>37</v>
      </c>
    </row>
    <row r="58" spans="1:8" s="69" customFormat="1" ht="6.75" customHeight="1" x14ac:dyDescent="0.2">
      <c r="E58" s="275"/>
      <c r="F58" s="275"/>
      <c r="G58" s="275"/>
      <c r="H58" s="275"/>
    </row>
    <row r="59" spans="1:8" s="71" customFormat="1" x14ac:dyDescent="0.2">
      <c r="A59" s="69"/>
      <c r="B59" s="69"/>
      <c r="C59" s="69"/>
      <c r="D59" s="69"/>
      <c r="E59" s="275"/>
      <c r="F59" s="275"/>
      <c r="G59" s="275"/>
      <c r="H59" s="283" t="s">
        <v>692</v>
      </c>
    </row>
    <row r="60" spans="1:8" s="71" customFormat="1" ht="12.75" customHeight="1" x14ac:dyDescent="0.2">
      <c r="A60" s="69"/>
      <c r="B60" s="69"/>
      <c r="C60" s="69"/>
      <c r="D60" s="69"/>
      <c r="E60" s="275"/>
      <c r="F60" s="275"/>
      <c r="G60" s="275"/>
      <c r="H60" s="275"/>
    </row>
    <row r="61" spans="1:8" s="71" customFormat="1" ht="19.5" customHeight="1" x14ac:dyDescent="0.2">
      <c r="A61" s="1196" t="s">
        <v>800</v>
      </c>
      <c r="B61" s="1196"/>
      <c r="C61" s="1196"/>
      <c r="D61" s="1196"/>
      <c r="E61" s="1196"/>
      <c r="F61" s="1196"/>
      <c r="G61" s="1196"/>
      <c r="H61" s="1196"/>
    </row>
    <row r="62" spans="1:8" s="71" customFormat="1" ht="9.9499999999999993" customHeight="1" x14ac:dyDescent="0.2">
      <c r="A62" s="275"/>
      <c r="B62" s="275"/>
      <c r="C62" s="275"/>
      <c r="D62" s="275"/>
      <c r="E62" s="275"/>
      <c r="F62" s="275"/>
      <c r="G62" s="275"/>
      <c r="H62" s="275"/>
    </row>
    <row r="63" spans="1:8" s="71" customFormat="1" ht="12" customHeight="1" thickBot="1" x14ac:dyDescent="0.25">
      <c r="A63" s="284"/>
      <c r="B63" s="285"/>
      <c r="C63" s="285"/>
      <c r="D63" s="285"/>
      <c r="E63" s="285"/>
      <c r="F63" s="285"/>
      <c r="G63" s="275"/>
      <c r="H63" s="285" t="s">
        <v>32</v>
      </c>
    </row>
    <row r="64" spans="1:8" s="71" customFormat="1" ht="14.25" customHeight="1" thickBot="1" x14ac:dyDescent="0.25">
      <c r="A64" s="44" t="s">
        <v>269</v>
      </c>
      <c r="B64" s="45"/>
      <c r="C64" s="45"/>
      <c r="D64" s="46"/>
      <c r="E64" s="52" t="s">
        <v>790</v>
      </c>
      <c r="F64" s="47" t="s">
        <v>791</v>
      </c>
      <c r="G64" s="47" t="s">
        <v>34</v>
      </c>
      <c r="H64" s="48" t="s">
        <v>151</v>
      </c>
    </row>
    <row r="65" spans="1:8" s="71" customFormat="1" ht="12.75" customHeight="1" x14ac:dyDescent="0.2">
      <c r="A65" s="286" t="s">
        <v>271</v>
      </c>
      <c r="B65" s="258" t="s">
        <v>309</v>
      </c>
      <c r="C65" s="259"/>
      <c r="D65" s="259"/>
      <c r="E65" s="260">
        <f>SUM(E66:E66)</f>
        <v>25000</v>
      </c>
      <c r="F65" s="287">
        <f>SUM(F66:F66)</f>
        <v>25000</v>
      </c>
      <c r="G65" s="287">
        <f>SUM(G66:G66)</f>
        <v>25272.25</v>
      </c>
      <c r="H65" s="376" t="s">
        <v>37</v>
      </c>
    </row>
    <row r="66" spans="1:8" s="71" customFormat="1" ht="11.25" x14ac:dyDescent="0.2">
      <c r="A66" s="50"/>
      <c r="B66" s="272" t="s">
        <v>273</v>
      </c>
      <c r="C66" s="1197" t="s">
        <v>528</v>
      </c>
      <c r="D66" s="1198"/>
      <c r="E66" s="269">
        <v>25000</v>
      </c>
      <c r="F66" s="67">
        <v>25000</v>
      </c>
      <c r="G66" s="67">
        <v>25272.25</v>
      </c>
      <c r="H66" s="137">
        <f t="shared" ref="H66:H79" si="6">+G66/F66*100</f>
        <v>101.08900000000001</v>
      </c>
    </row>
    <row r="67" spans="1:8" s="71" customFormat="1" ht="24.75" customHeight="1" x14ac:dyDescent="0.2">
      <c r="A67" s="53" t="s">
        <v>271</v>
      </c>
      <c r="B67" s="1199" t="s">
        <v>308</v>
      </c>
      <c r="C67" s="1200"/>
      <c r="D67" s="1200"/>
      <c r="E67" s="72">
        <f>SUM(E68:E76)</f>
        <v>225000</v>
      </c>
      <c r="F67" s="222">
        <f>SUM(F68:F76)</f>
        <v>486786.40364000003</v>
      </c>
      <c r="G67" s="222">
        <f>SUM(G68:G76)</f>
        <v>486849.74364000006</v>
      </c>
      <c r="H67" s="54">
        <f t="shared" si="6"/>
        <v>100.01301186712004</v>
      </c>
    </row>
    <row r="68" spans="1:8" s="71" customFormat="1" ht="12.75" customHeight="1" x14ac:dyDescent="0.2">
      <c r="A68" s="278"/>
      <c r="B68" s="242" t="s">
        <v>273</v>
      </c>
      <c r="C68" s="242" t="s">
        <v>130</v>
      </c>
      <c r="D68" s="60" t="s">
        <v>236</v>
      </c>
      <c r="E68" s="288">
        <v>0</v>
      </c>
      <c r="F68" s="67">
        <v>196798.31135</v>
      </c>
      <c r="G68" s="67">
        <v>196798.31135</v>
      </c>
      <c r="H68" s="137">
        <f t="shared" si="6"/>
        <v>100</v>
      </c>
    </row>
    <row r="69" spans="1:8" s="71" customFormat="1" ht="12.75" customHeight="1" x14ac:dyDescent="0.2">
      <c r="A69" s="278"/>
      <c r="B69" s="242"/>
      <c r="C69" s="242" t="s">
        <v>238</v>
      </c>
      <c r="D69" s="60" t="s">
        <v>236</v>
      </c>
      <c r="E69" s="288">
        <v>170000</v>
      </c>
      <c r="F69" s="67">
        <v>80821</v>
      </c>
      <c r="G69" s="67">
        <v>80821</v>
      </c>
      <c r="H69" s="137">
        <f>+G69/F69*100</f>
        <v>100</v>
      </c>
    </row>
    <row r="70" spans="1:8" s="71" customFormat="1" ht="12.75" customHeight="1" x14ac:dyDescent="0.2">
      <c r="A70" s="278"/>
      <c r="B70" s="242"/>
      <c r="C70" s="242" t="s">
        <v>1019</v>
      </c>
      <c r="D70" s="60"/>
      <c r="E70" s="288">
        <v>0</v>
      </c>
      <c r="F70" s="67">
        <v>1845.00524</v>
      </c>
      <c r="G70" s="67">
        <v>1845.00524</v>
      </c>
      <c r="H70" s="138" t="s">
        <v>37</v>
      </c>
    </row>
    <row r="71" spans="1:8" s="71" customFormat="1" ht="12.75" customHeight="1" x14ac:dyDescent="0.2">
      <c r="A71" s="278"/>
      <c r="B71" s="242"/>
      <c r="C71" s="242" t="s">
        <v>131</v>
      </c>
      <c r="D71" s="60" t="s">
        <v>236</v>
      </c>
      <c r="E71" s="288">
        <v>0</v>
      </c>
      <c r="F71" s="67">
        <v>13893.62257</v>
      </c>
      <c r="G71" s="67">
        <v>13893.62257</v>
      </c>
      <c r="H71" s="137">
        <f>+G71/F71*100</f>
        <v>100</v>
      </c>
    </row>
    <row r="72" spans="1:8" s="71" customFormat="1" ht="12.75" customHeight="1" x14ac:dyDescent="0.2">
      <c r="A72" s="278"/>
      <c r="B72" s="242"/>
      <c r="C72" s="242" t="s">
        <v>1020</v>
      </c>
      <c r="D72" s="60" t="s">
        <v>236</v>
      </c>
      <c r="E72" s="288">
        <v>0</v>
      </c>
      <c r="F72" s="67">
        <v>0</v>
      </c>
      <c r="G72" s="67">
        <v>63.34</v>
      </c>
      <c r="H72" s="138" t="s">
        <v>37</v>
      </c>
    </row>
    <row r="73" spans="1:8" s="71" customFormat="1" ht="12.75" customHeight="1" x14ac:dyDescent="0.2">
      <c r="A73" s="278"/>
      <c r="B73" s="272"/>
      <c r="C73" s="961" t="s">
        <v>523</v>
      </c>
      <c r="D73" s="60" t="s">
        <v>236</v>
      </c>
      <c r="E73" s="288">
        <v>0</v>
      </c>
      <c r="F73" s="67">
        <v>2856</v>
      </c>
      <c r="G73" s="67">
        <v>2856</v>
      </c>
      <c r="H73" s="137">
        <f>+G73/F73*100</f>
        <v>100</v>
      </c>
    </row>
    <row r="74" spans="1:8" s="71" customFormat="1" ht="12.75" customHeight="1" x14ac:dyDescent="0.2">
      <c r="A74" s="278"/>
      <c r="B74" s="242"/>
      <c r="C74" s="272" t="s">
        <v>705</v>
      </c>
      <c r="D74" s="60" t="s">
        <v>236</v>
      </c>
      <c r="E74" s="288">
        <v>0</v>
      </c>
      <c r="F74" s="67">
        <v>15382.331</v>
      </c>
      <c r="G74" s="67">
        <v>15382.331</v>
      </c>
      <c r="H74" s="137">
        <f>+G74/F74*100</f>
        <v>100</v>
      </c>
    </row>
    <row r="75" spans="1:8" s="71" customFormat="1" ht="12.75" customHeight="1" x14ac:dyDescent="0.2">
      <c r="A75" s="278"/>
      <c r="B75" s="242"/>
      <c r="C75" s="242" t="s">
        <v>132</v>
      </c>
      <c r="D75" s="60" t="s">
        <v>236</v>
      </c>
      <c r="E75" s="288">
        <v>0</v>
      </c>
      <c r="F75" s="67">
        <v>125190.13348</v>
      </c>
      <c r="G75" s="67">
        <v>125190.13348</v>
      </c>
      <c r="H75" s="137">
        <f t="shared" ref="H75:H76" si="7">+G75/F75*100</f>
        <v>100</v>
      </c>
    </row>
    <row r="76" spans="1:8" s="71" customFormat="1" ht="12.75" customHeight="1" x14ac:dyDescent="0.2">
      <c r="A76" s="278"/>
      <c r="B76" s="242"/>
      <c r="C76" s="242" t="s">
        <v>515</v>
      </c>
      <c r="D76" s="60" t="s">
        <v>236</v>
      </c>
      <c r="E76" s="288">
        <v>55000</v>
      </c>
      <c r="F76" s="67">
        <v>50000</v>
      </c>
      <c r="G76" s="67">
        <v>50000</v>
      </c>
      <c r="H76" s="137">
        <f t="shared" si="7"/>
        <v>100</v>
      </c>
    </row>
    <row r="77" spans="1:8" s="71" customFormat="1" ht="12.75" customHeight="1" x14ac:dyDescent="0.2">
      <c r="A77" s="50" t="s">
        <v>271</v>
      </c>
      <c r="B77" s="266" t="s">
        <v>513</v>
      </c>
      <c r="C77" s="247"/>
      <c r="D77" s="247"/>
      <c r="E77" s="289">
        <f>E78</f>
        <v>0</v>
      </c>
      <c r="F77" s="249">
        <f>SUM(F78:F78)</f>
        <v>1908.59</v>
      </c>
      <c r="G77" s="249">
        <f>SUM(G78:G78)</f>
        <v>1908.5876599999999</v>
      </c>
      <c r="H77" s="960">
        <f t="shared" ref="H77:H78" si="8">+G77/F77*100</f>
        <v>99.999877396402582</v>
      </c>
    </row>
    <row r="78" spans="1:8" s="71" customFormat="1" ht="12.75" customHeight="1" thickBot="1" x14ac:dyDescent="0.25">
      <c r="A78" s="281"/>
      <c r="B78" s="282" t="s">
        <v>273</v>
      </c>
      <c r="C78" s="250" t="s">
        <v>514</v>
      </c>
      <c r="D78" s="77"/>
      <c r="E78" s="290">
        <v>0</v>
      </c>
      <c r="F78" s="251">
        <v>1908.59</v>
      </c>
      <c r="G78" s="251">
        <v>1908.5876599999999</v>
      </c>
      <c r="H78" s="137">
        <f t="shared" si="8"/>
        <v>99.999877396402582</v>
      </c>
    </row>
    <row r="79" spans="1:8" s="71" customFormat="1" ht="13.5" customHeight="1" thickBot="1" x14ac:dyDescent="0.25">
      <c r="A79" s="252" t="s">
        <v>886</v>
      </c>
      <c r="B79" s="253"/>
      <c r="C79" s="253"/>
      <c r="D79" s="254"/>
      <c r="E79" s="1119">
        <f>E6+E32</f>
        <v>15321622.271000002</v>
      </c>
      <c r="F79" s="291">
        <f>F6+F32</f>
        <v>16876749.697969999</v>
      </c>
      <c r="G79" s="291">
        <f>G6+G32</f>
        <v>17274611.53184</v>
      </c>
      <c r="H79" s="256">
        <f t="shared" si="6"/>
        <v>102.35745532161242</v>
      </c>
    </row>
    <row r="80" spans="1:8" s="71" customFormat="1" ht="12.75" customHeight="1" thickBot="1" x14ac:dyDescent="0.25">
      <c r="A80" s="252" t="s">
        <v>140</v>
      </c>
      <c r="B80" s="253"/>
      <c r="C80" s="253"/>
      <c r="D80" s="254"/>
      <c r="E80" s="1120">
        <f>SUM(E81:E83)</f>
        <v>225766.06</v>
      </c>
      <c r="F80" s="255">
        <f>SUM(F81:F83)</f>
        <v>7010767.3476200001</v>
      </c>
      <c r="G80" s="255">
        <f>SUM(G81:G83)</f>
        <v>287870.14</v>
      </c>
      <c r="H80" s="569">
        <f>+G80/F80*100</f>
        <v>4.1061145767121419</v>
      </c>
    </row>
    <row r="81" spans="1:8" s="71" customFormat="1" ht="12.75" customHeight="1" x14ac:dyDescent="0.2">
      <c r="A81" s="257" t="s">
        <v>273</v>
      </c>
      <c r="B81" s="258" t="s">
        <v>887</v>
      </c>
      <c r="C81" s="292"/>
      <c r="D81" s="293"/>
      <c r="E81" s="1121">
        <v>0</v>
      </c>
      <c r="F81" s="1201">
        <v>5930767.3476200001</v>
      </c>
      <c r="G81" s="1203">
        <v>-792129.86</v>
      </c>
      <c r="H81" s="1205" t="s">
        <v>37</v>
      </c>
    </row>
    <row r="82" spans="1:8" s="71" customFormat="1" ht="12.75" customHeight="1" x14ac:dyDescent="0.2">
      <c r="A82" s="294"/>
      <c r="B82" s="266" t="s">
        <v>888</v>
      </c>
      <c r="C82" s="247"/>
      <c r="D82" s="248"/>
      <c r="E82" s="1122">
        <v>225766.06</v>
      </c>
      <c r="F82" s="1202"/>
      <c r="G82" s="1204"/>
      <c r="H82" s="1206"/>
    </row>
    <row r="83" spans="1:8" s="71" customFormat="1" ht="12.75" customHeight="1" thickBot="1" x14ac:dyDescent="0.25">
      <c r="A83" s="348"/>
      <c r="B83" s="968" t="s">
        <v>1319</v>
      </c>
      <c r="C83" s="969"/>
      <c r="D83" s="970"/>
      <c r="E83" s="290">
        <v>0</v>
      </c>
      <c r="F83" s="251">
        <v>1080000</v>
      </c>
      <c r="G83" s="1123">
        <v>1080000</v>
      </c>
      <c r="H83" s="971" t="s">
        <v>37</v>
      </c>
    </row>
    <row r="84" spans="1:8" s="71" customFormat="1" ht="16.5" customHeight="1" thickBot="1" x14ac:dyDescent="0.25">
      <c r="A84" s="963" t="s">
        <v>885</v>
      </c>
      <c r="B84" s="964"/>
      <c r="C84" s="964"/>
      <c r="D84" s="965"/>
      <c r="E84" s="966">
        <f>E6+E32+E80</f>
        <v>15547388.331000002</v>
      </c>
      <c r="F84" s="962">
        <f>F6+F32+F80</f>
        <v>23887517.045589998</v>
      </c>
      <c r="G84" s="962">
        <f>G6+G32+G80</f>
        <v>17562481.671840001</v>
      </c>
      <c r="H84" s="967">
        <f>+G84/F84*100</f>
        <v>73.521587188494777</v>
      </c>
    </row>
    <row r="85" spans="1:8" ht="14.25" x14ac:dyDescent="0.2">
      <c r="F85" s="82"/>
    </row>
    <row r="86" spans="1:8" s="55" customFormat="1" ht="60" customHeight="1" x14ac:dyDescent="0.2">
      <c r="A86" s="1195" t="s">
        <v>758</v>
      </c>
      <c r="B86" s="1195"/>
      <c r="C86" s="1195"/>
      <c r="D86" s="1195"/>
      <c r="E86" s="1195"/>
      <c r="F86" s="1195"/>
      <c r="G86" s="1195"/>
      <c r="H86" s="1195"/>
    </row>
  </sheetData>
  <mergeCells count="13">
    <mergeCell ref="B38:D38"/>
    <mergeCell ref="A2:H2"/>
    <mergeCell ref="C16:D16"/>
    <mergeCell ref="C34:D34"/>
    <mergeCell ref="C36:D36"/>
    <mergeCell ref="C37:D37"/>
    <mergeCell ref="A86:H86"/>
    <mergeCell ref="A61:H61"/>
    <mergeCell ref="C66:D66"/>
    <mergeCell ref="B67:D67"/>
    <mergeCell ref="F81:F82"/>
    <mergeCell ref="G81:G82"/>
    <mergeCell ref="H81:H82"/>
  </mergeCells>
  <printOptions horizontalCentered="1"/>
  <pageMargins left="0.59055118110236227" right="0.59055118110236227" top="0.70866141732283472" bottom="0.70866141732283472" header="0.31496062992125984" footer="0.31496062992125984"/>
  <pageSetup paperSize="9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FF05-8498-44E0-9A09-50559553B83C}">
  <sheetPr>
    <tabColor theme="3" tint="0.39997558519241921"/>
  </sheetPr>
  <dimension ref="A1:C85"/>
  <sheetViews>
    <sheetView zoomScale="106" zoomScaleNormal="106" workbookViewId="0">
      <selection activeCell="H38" sqref="H38"/>
    </sheetView>
  </sheetViews>
  <sheetFormatPr defaultRowHeight="12.75" x14ac:dyDescent="0.2"/>
  <cols>
    <col min="1" max="1" width="3" style="211" customWidth="1"/>
    <col min="2" max="2" width="73.5703125" style="211" customWidth="1"/>
    <col min="3" max="3" width="12.42578125" style="408" customWidth="1"/>
    <col min="4" max="177" width="9.140625" style="211"/>
    <col min="178" max="178" width="7.140625" style="211" customWidth="1"/>
    <col min="179" max="179" width="75.7109375" style="211" customWidth="1"/>
    <col min="180" max="180" width="18" style="211" customWidth="1"/>
    <col min="181" max="181" width="10.5703125" style="211" customWidth="1"/>
    <col min="182" max="184" width="9.140625" style="211"/>
    <col min="185" max="185" width="3" style="211" customWidth="1"/>
    <col min="186" max="186" width="71.5703125" style="211" customWidth="1"/>
    <col min="187" max="187" width="16" style="211" customWidth="1"/>
    <col min="188" max="188" width="6.140625" style="211" customWidth="1"/>
    <col min="189" max="189" width="20.42578125" style="211" customWidth="1"/>
    <col min="190" max="190" width="13.42578125" style="211" bestFit="1" customWidth="1"/>
    <col min="191" max="191" width="16.85546875" style="211" customWidth="1"/>
    <col min="192" max="192" width="15.42578125" style="211" customWidth="1"/>
    <col min="193" max="193" width="11.85546875" style="211" customWidth="1"/>
    <col min="194" max="194" width="9.140625" style="211" customWidth="1"/>
    <col min="195" max="195" width="6.7109375" style="211" customWidth="1"/>
    <col min="196" max="433" width="9.140625" style="211"/>
    <col min="434" max="434" width="7.140625" style="211" customWidth="1"/>
    <col min="435" max="435" width="75.7109375" style="211" customWidth="1"/>
    <col min="436" max="436" width="18" style="211" customWidth="1"/>
    <col min="437" max="437" width="10.5703125" style="211" customWidth="1"/>
    <col min="438" max="440" width="9.140625" style="211"/>
    <col min="441" max="441" width="3" style="211" customWidth="1"/>
    <col min="442" max="442" width="71.5703125" style="211" customWidth="1"/>
    <col min="443" max="443" width="16" style="211" customWidth="1"/>
    <col min="444" max="444" width="6.140625" style="211" customWidth="1"/>
    <col min="445" max="445" width="20.42578125" style="211" customWidth="1"/>
    <col min="446" max="446" width="13.42578125" style="211" bestFit="1" customWidth="1"/>
    <col min="447" max="447" width="16.85546875" style="211" customWidth="1"/>
    <col min="448" max="448" width="15.42578125" style="211" customWidth="1"/>
    <col min="449" max="449" width="11.85546875" style="211" customWidth="1"/>
    <col min="450" max="450" width="9.140625" style="211" customWidth="1"/>
    <col min="451" max="451" width="6.7109375" style="211" customWidth="1"/>
    <col min="452" max="689" width="9.140625" style="211"/>
    <col min="690" max="690" width="7.140625" style="211" customWidth="1"/>
    <col min="691" max="691" width="75.7109375" style="211" customWidth="1"/>
    <col min="692" max="692" width="18" style="211" customWidth="1"/>
    <col min="693" max="693" width="10.5703125" style="211" customWidth="1"/>
    <col min="694" max="696" width="9.140625" style="211"/>
    <col min="697" max="697" width="3" style="211" customWidth="1"/>
    <col min="698" max="698" width="71.5703125" style="211" customWidth="1"/>
    <col min="699" max="699" width="16" style="211" customWidth="1"/>
    <col min="700" max="700" width="6.140625" style="211" customWidth="1"/>
    <col min="701" max="701" width="20.42578125" style="211" customWidth="1"/>
    <col min="702" max="702" width="13.42578125" style="211" bestFit="1" customWidth="1"/>
    <col min="703" max="703" width="16.85546875" style="211" customWidth="1"/>
    <col min="704" max="704" width="15.42578125" style="211" customWidth="1"/>
    <col min="705" max="705" width="11.85546875" style="211" customWidth="1"/>
    <col min="706" max="706" width="9.140625" style="211" customWidth="1"/>
    <col min="707" max="707" width="6.7109375" style="211" customWidth="1"/>
    <col min="708" max="945" width="9.140625" style="211"/>
    <col min="946" max="946" width="7.140625" style="211" customWidth="1"/>
    <col min="947" max="947" width="75.7109375" style="211" customWidth="1"/>
    <col min="948" max="948" width="18" style="211" customWidth="1"/>
    <col min="949" max="949" width="10.5703125" style="211" customWidth="1"/>
    <col min="950" max="952" width="9.140625" style="211"/>
    <col min="953" max="953" width="3" style="211" customWidth="1"/>
    <col min="954" max="954" width="71.5703125" style="211" customWidth="1"/>
    <col min="955" max="955" width="16" style="211" customWidth="1"/>
    <col min="956" max="956" width="6.140625" style="211" customWidth="1"/>
    <col min="957" max="957" width="20.42578125" style="211" customWidth="1"/>
    <col min="958" max="958" width="13.42578125" style="211" bestFit="1" customWidth="1"/>
    <col min="959" max="959" width="16.85546875" style="211" customWidth="1"/>
    <col min="960" max="960" width="15.42578125" style="211" customWidth="1"/>
    <col min="961" max="961" width="11.85546875" style="211" customWidth="1"/>
    <col min="962" max="962" width="9.140625" style="211" customWidth="1"/>
    <col min="963" max="963" width="6.7109375" style="211" customWidth="1"/>
    <col min="964" max="1201" width="9.140625" style="211"/>
    <col min="1202" max="1202" width="7.140625" style="211" customWidth="1"/>
    <col min="1203" max="1203" width="75.7109375" style="211" customWidth="1"/>
    <col min="1204" max="1204" width="18" style="211" customWidth="1"/>
    <col min="1205" max="1205" width="10.5703125" style="211" customWidth="1"/>
    <col min="1206" max="1208" width="9.140625" style="211"/>
    <col min="1209" max="1209" width="3" style="211" customWidth="1"/>
    <col min="1210" max="1210" width="71.5703125" style="211" customWidth="1"/>
    <col min="1211" max="1211" width="16" style="211" customWidth="1"/>
    <col min="1212" max="1212" width="6.140625" style="211" customWidth="1"/>
    <col min="1213" max="1213" width="20.42578125" style="211" customWidth="1"/>
    <col min="1214" max="1214" width="13.42578125" style="211" bestFit="1" customWidth="1"/>
    <col min="1215" max="1215" width="16.85546875" style="211" customWidth="1"/>
    <col min="1216" max="1216" width="15.42578125" style="211" customWidth="1"/>
    <col min="1217" max="1217" width="11.85546875" style="211" customWidth="1"/>
    <col min="1218" max="1218" width="9.140625" style="211" customWidth="1"/>
    <col min="1219" max="1219" width="6.7109375" style="211" customWidth="1"/>
    <col min="1220" max="1457" width="9.140625" style="211"/>
    <col min="1458" max="1458" width="7.140625" style="211" customWidth="1"/>
    <col min="1459" max="1459" width="75.7109375" style="211" customWidth="1"/>
    <col min="1460" max="1460" width="18" style="211" customWidth="1"/>
    <col min="1461" max="1461" width="10.5703125" style="211" customWidth="1"/>
    <col min="1462" max="1464" width="9.140625" style="211"/>
    <col min="1465" max="1465" width="3" style="211" customWidth="1"/>
    <col min="1466" max="1466" width="71.5703125" style="211" customWidth="1"/>
    <col min="1467" max="1467" width="16" style="211" customWidth="1"/>
    <col min="1468" max="1468" width="6.140625" style="211" customWidth="1"/>
    <col min="1469" max="1469" width="20.42578125" style="211" customWidth="1"/>
    <col min="1470" max="1470" width="13.42578125" style="211" bestFit="1" customWidth="1"/>
    <col min="1471" max="1471" width="16.85546875" style="211" customWidth="1"/>
    <col min="1472" max="1472" width="15.42578125" style="211" customWidth="1"/>
    <col min="1473" max="1473" width="11.85546875" style="211" customWidth="1"/>
    <col min="1474" max="1474" width="9.140625" style="211" customWidth="1"/>
    <col min="1475" max="1475" width="6.7109375" style="211" customWidth="1"/>
    <col min="1476" max="1713" width="9.140625" style="211"/>
    <col min="1714" max="1714" width="7.140625" style="211" customWidth="1"/>
    <col min="1715" max="1715" width="75.7109375" style="211" customWidth="1"/>
    <col min="1716" max="1716" width="18" style="211" customWidth="1"/>
    <col min="1717" max="1717" width="10.5703125" style="211" customWidth="1"/>
    <col min="1718" max="1720" width="9.140625" style="211"/>
    <col min="1721" max="1721" width="3" style="211" customWidth="1"/>
    <col min="1722" max="1722" width="71.5703125" style="211" customWidth="1"/>
    <col min="1723" max="1723" width="16" style="211" customWidth="1"/>
    <col min="1724" max="1724" width="6.140625" style="211" customWidth="1"/>
    <col min="1725" max="1725" width="20.42578125" style="211" customWidth="1"/>
    <col min="1726" max="1726" width="13.42578125" style="211" bestFit="1" customWidth="1"/>
    <col min="1727" max="1727" width="16.85546875" style="211" customWidth="1"/>
    <col min="1728" max="1728" width="15.42578125" style="211" customWidth="1"/>
    <col min="1729" max="1729" width="11.85546875" style="211" customWidth="1"/>
    <col min="1730" max="1730" width="9.140625" style="211" customWidth="1"/>
    <col min="1731" max="1731" width="6.7109375" style="211" customWidth="1"/>
    <col min="1732" max="1969" width="9.140625" style="211"/>
    <col min="1970" max="1970" width="7.140625" style="211" customWidth="1"/>
    <col min="1971" max="1971" width="75.7109375" style="211" customWidth="1"/>
    <col min="1972" max="1972" width="18" style="211" customWidth="1"/>
    <col min="1973" max="1973" width="10.5703125" style="211" customWidth="1"/>
    <col min="1974" max="1976" width="9.140625" style="211"/>
    <col min="1977" max="1977" width="3" style="211" customWidth="1"/>
    <col min="1978" max="1978" width="71.5703125" style="211" customWidth="1"/>
    <col min="1979" max="1979" width="16" style="211" customWidth="1"/>
    <col min="1980" max="1980" width="6.140625" style="211" customWidth="1"/>
    <col min="1981" max="1981" width="20.42578125" style="211" customWidth="1"/>
    <col min="1982" max="1982" width="13.42578125" style="211" bestFit="1" customWidth="1"/>
    <col min="1983" max="1983" width="16.85546875" style="211" customWidth="1"/>
    <col min="1984" max="1984" width="15.42578125" style="211" customWidth="1"/>
    <col min="1985" max="1985" width="11.85546875" style="211" customWidth="1"/>
    <col min="1986" max="1986" width="9.140625" style="211" customWidth="1"/>
    <col min="1987" max="1987" width="6.7109375" style="211" customWidth="1"/>
    <col min="1988" max="2225" width="9.140625" style="211"/>
    <col min="2226" max="2226" width="7.140625" style="211" customWidth="1"/>
    <col min="2227" max="2227" width="75.7109375" style="211" customWidth="1"/>
    <col min="2228" max="2228" width="18" style="211" customWidth="1"/>
    <col min="2229" max="2229" width="10.5703125" style="211" customWidth="1"/>
    <col min="2230" max="2232" width="9.140625" style="211"/>
    <col min="2233" max="2233" width="3" style="211" customWidth="1"/>
    <col min="2234" max="2234" width="71.5703125" style="211" customWidth="1"/>
    <col min="2235" max="2235" width="16" style="211" customWidth="1"/>
    <col min="2236" max="2236" width="6.140625" style="211" customWidth="1"/>
    <col min="2237" max="2237" width="20.42578125" style="211" customWidth="1"/>
    <col min="2238" max="2238" width="13.42578125" style="211" bestFit="1" customWidth="1"/>
    <col min="2239" max="2239" width="16.85546875" style="211" customWidth="1"/>
    <col min="2240" max="2240" width="15.42578125" style="211" customWidth="1"/>
    <col min="2241" max="2241" width="11.85546875" style="211" customWidth="1"/>
    <col min="2242" max="2242" width="9.140625" style="211" customWidth="1"/>
    <col min="2243" max="2243" width="6.7109375" style="211" customWidth="1"/>
    <col min="2244" max="2481" width="9.140625" style="211"/>
    <col min="2482" max="2482" width="7.140625" style="211" customWidth="1"/>
    <col min="2483" max="2483" width="75.7109375" style="211" customWidth="1"/>
    <col min="2484" max="2484" width="18" style="211" customWidth="1"/>
    <col min="2485" max="2485" width="10.5703125" style="211" customWidth="1"/>
    <col min="2486" max="2488" width="9.140625" style="211"/>
    <col min="2489" max="2489" width="3" style="211" customWidth="1"/>
    <col min="2490" max="2490" width="71.5703125" style="211" customWidth="1"/>
    <col min="2491" max="2491" width="16" style="211" customWidth="1"/>
    <col min="2492" max="2492" width="6.140625" style="211" customWidth="1"/>
    <col min="2493" max="2493" width="20.42578125" style="211" customWidth="1"/>
    <col min="2494" max="2494" width="13.42578125" style="211" bestFit="1" customWidth="1"/>
    <col min="2495" max="2495" width="16.85546875" style="211" customWidth="1"/>
    <col min="2496" max="2496" width="15.42578125" style="211" customWidth="1"/>
    <col min="2497" max="2497" width="11.85546875" style="211" customWidth="1"/>
    <col min="2498" max="2498" width="9.140625" style="211" customWidth="1"/>
    <col min="2499" max="2499" width="6.7109375" style="211" customWidth="1"/>
    <col min="2500" max="2737" width="9.140625" style="211"/>
    <col min="2738" max="2738" width="7.140625" style="211" customWidth="1"/>
    <col min="2739" max="2739" width="75.7109375" style="211" customWidth="1"/>
    <col min="2740" max="2740" width="18" style="211" customWidth="1"/>
    <col min="2741" max="2741" width="10.5703125" style="211" customWidth="1"/>
    <col min="2742" max="2744" width="9.140625" style="211"/>
    <col min="2745" max="2745" width="3" style="211" customWidth="1"/>
    <col min="2746" max="2746" width="71.5703125" style="211" customWidth="1"/>
    <col min="2747" max="2747" width="16" style="211" customWidth="1"/>
    <col min="2748" max="2748" width="6.140625" style="211" customWidth="1"/>
    <col min="2749" max="2749" width="20.42578125" style="211" customWidth="1"/>
    <col min="2750" max="2750" width="13.42578125" style="211" bestFit="1" customWidth="1"/>
    <col min="2751" max="2751" width="16.85546875" style="211" customWidth="1"/>
    <col min="2752" max="2752" width="15.42578125" style="211" customWidth="1"/>
    <col min="2753" max="2753" width="11.85546875" style="211" customWidth="1"/>
    <col min="2754" max="2754" width="9.140625" style="211" customWidth="1"/>
    <col min="2755" max="2755" width="6.7109375" style="211" customWidth="1"/>
    <col min="2756" max="2993" width="9.140625" style="211"/>
    <col min="2994" max="2994" width="7.140625" style="211" customWidth="1"/>
    <col min="2995" max="2995" width="75.7109375" style="211" customWidth="1"/>
    <col min="2996" max="2996" width="18" style="211" customWidth="1"/>
    <col min="2997" max="2997" width="10.5703125" style="211" customWidth="1"/>
    <col min="2998" max="3000" width="9.140625" style="211"/>
    <col min="3001" max="3001" width="3" style="211" customWidth="1"/>
    <col min="3002" max="3002" width="71.5703125" style="211" customWidth="1"/>
    <col min="3003" max="3003" width="16" style="211" customWidth="1"/>
    <col min="3004" max="3004" width="6.140625" style="211" customWidth="1"/>
    <col min="3005" max="3005" width="20.42578125" style="211" customWidth="1"/>
    <col min="3006" max="3006" width="13.42578125" style="211" bestFit="1" customWidth="1"/>
    <col min="3007" max="3007" width="16.85546875" style="211" customWidth="1"/>
    <col min="3008" max="3008" width="15.42578125" style="211" customWidth="1"/>
    <col min="3009" max="3009" width="11.85546875" style="211" customWidth="1"/>
    <col min="3010" max="3010" width="9.140625" style="211" customWidth="1"/>
    <col min="3011" max="3011" width="6.7109375" style="211" customWidth="1"/>
    <col min="3012" max="3249" width="9.140625" style="211"/>
    <col min="3250" max="3250" width="7.140625" style="211" customWidth="1"/>
    <col min="3251" max="3251" width="75.7109375" style="211" customWidth="1"/>
    <col min="3252" max="3252" width="18" style="211" customWidth="1"/>
    <col min="3253" max="3253" width="10.5703125" style="211" customWidth="1"/>
    <col min="3254" max="3256" width="9.140625" style="211"/>
    <col min="3257" max="3257" width="3" style="211" customWidth="1"/>
    <col min="3258" max="3258" width="71.5703125" style="211" customWidth="1"/>
    <col min="3259" max="3259" width="16" style="211" customWidth="1"/>
    <col min="3260" max="3260" width="6.140625" style="211" customWidth="1"/>
    <col min="3261" max="3261" width="20.42578125" style="211" customWidth="1"/>
    <col min="3262" max="3262" width="13.42578125" style="211" bestFit="1" customWidth="1"/>
    <col min="3263" max="3263" width="16.85546875" style="211" customWidth="1"/>
    <col min="3264" max="3264" width="15.42578125" style="211" customWidth="1"/>
    <col min="3265" max="3265" width="11.85546875" style="211" customWidth="1"/>
    <col min="3266" max="3266" width="9.140625" style="211" customWidth="1"/>
    <col min="3267" max="3267" width="6.7109375" style="211" customWidth="1"/>
    <col min="3268" max="3505" width="9.140625" style="211"/>
    <col min="3506" max="3506" width="7.140625" style="211" customWidth="1"/>
    <col min="3507" max="3507" width="75.7109375" style="211" customWidth="1"/>
    <col min="3508" max="3508" width="18" style="211" customWidth="1"/>
    <col min="3509" max="3509" width="10.5703125" style="211" customWidth="1"/>
    <col min="3510" max="3512" width="9.140625" style="211"/>
    <col min="3513" max="3513" width="3" style="211" customWidth="1"/>
    <col min="3514" max="3514" width="71.5703125" style="211" customWidth="1"/>
    <col min="3515" max="3515" width="16" style="211" customWidth="1"/>
    <col min="3516" max="3516" width="6.140625" style="211" customWidth="1"/>
    <col min="3517" max="3517" width="20.42578125" style="211" customWidth="1"/>
    <col min="3518" max="3518" width="13.42578125" style="211" bestFit="1" customWidth="1"/>
    <col min="3519" max="3519" width="16.85546875" style="211" customWidth="1"/>
    <col min="3520" max="3520" width="15.42578125" style="211" customWidth="1"/>
    <col min="3521" max="3521" width="11.85546875" style="211" customWidth="1"/>
    <col min="3522" max="3522" width="9.140625" style="211" customWidth="1"/>
    <col min="3523" max="3523" width="6.7109375" style="211" customWidth="1"/>
    <col min="3524" max="3761" width="9.140625" style="211"/>
    <col min="3762" max="3762" width="7.140625" style="211" customWidth="1"/>
    <col min="3763" max="3763" width="75.7109375" style="211" customWidth="1"/>
    <col min="3764" max="3764" width="18" style="211" customWidth="1"/>
    <col min="3765" max="3765" width="10.5703125" style="211" customWidth="1"/>
    <col min="3766" max="3768" width="9.140625" style="211"/>
    <col min="3769" max="3769" width="3" style="211" customWidth="1"/>
    <col min="3770" max="3770" width="71.5703125" style="211" customWidth="1"/>
    <col min="3771" max="3771" width="16" style="211" customWidth="1"/>
    <col min="3772" max="3772" width="6.140625" style="211" customWidth="1"/>
    <col min="3773" max="3773" width="20.42578125" style="211" customWidth="1"/>
    <col min="3774" max="3774" width="13.42578125" style="211" bestFit="1" customWidth="1"/>
    <col min="3775" max="3775" width="16.85546875" style="211" customWidth="1"/>
    <col min="3776" max="3776" width="15.42578125" style="211" customWidth="1"/>
    <col min="3777" max="3777" width="11.85546875" style="211" customWidth="1"/>
    <col min="3778" max="3778" width="9.140625" style="211" customWidth="1"/>
    <col min="3779" max="3779" width="6.7109375" style="211" customWidth="1"/>
    <col min="3780" max="4017" width="9.140625" style="211"/>
    <col min="4018" max="4018" width="7.140625" style="211" customWidth="1"/>
    <col min="4019" max="4019" width="75.7109375" style="211" customWidth="1"/>
    <col min="4020" max="4020" width="18" style="211" customWidth="1"/>
    <col min="4021" max="4021" width="10.5703125" style="211" customWidth="1"/>
    <col min="4022" max="4024" width="9.140625" style="211"/>
    <col min="4025" max="4025" width="3" style="211" customWidth="1"/>
    <col min="4026" max="4026" width="71.5703125" style="211" customWidth="1"/>
    <col min="4027" max="4027" width="16" style="211" customWidth="1"/>
    <col min="4028" max="4028" width="6.140625" style="211" customWidth="1"/>
    <col min="4029" max="4029" width="20.42578125" style="211" customWidth="1"/>
    <col min="4030" max="4030" width="13.42578125" style="211" bestFit="1" customWidth="1"/>
    <col min="4031" max="4031" width="16.85546875" style="211" customWidth="1"/>
    <col min="4032" max="4032" width="15.42578125" style="211" customWidth="1"/>
    <col min="4033" max="4033" width="11.85546875" style="211" customWidth="1"/>
    <col min="4034" max="4034" width="9.140625" style="211" customWidth="1"/>
    <col min="4035" max="4035" width="6.7109375" style="211" customWidth="1"/>
    <col min="4036" max="4273" width="9.140625" style="211"/>
    <col min="4274" max="4274" width="7.140625" style="211" customWidth="1"/>
    <col min="4275" max="4275" width="75.7109375" style="211" customWidth="1"/>
    <col min="4276" max="4276" width="18" style="211" customWidth="1"/>
    <col min="4277" max="4277" width="10.5703125" style="211" customWidth="1"/>
    <col min="4278" max="4280" width="9.140625" style="211"/>
    <col min="4281" max="4281" width="3" style="211" customWidth="1"/>
    <col min="4282" max="4282" width="71.5703125" style="211" customWidth="1"/>
    <col min="4283" max="4283" width="16" style="211" customWidth="1"/>
    <col min="4284" max="4284" width="6.140625" style="211" customWidth="1"/>
    <col min="4285" max="4285" width="20.42578125" style="211" customWidth="1"/>
    <col min="4286" max="4286" width="13.42578125" style="211" bestFit="1" customWidth="1"/>
    <col min="4287" max="4287" width="16.85546875" style="211" customWidth="1"/>
    <col min="4288" max="4288" width="15.42578125" style="211" customWidth="1"/>
    <col min="4289" max="4289" width="11.85546875" style="211" customWidth="1"/>
    <col min="4290" max="4290" width="9.140625" style="211" customWidth="1"/>
    <col min="4291" max="4291" width="6.7109375" style="211" customWidth="1"/>
    <col min="4292" max="4529" width="9.140625" style="211"/>
    <col min="4530" max="4530" width="7.140625" style="211" customWidth="1"/>
    <col min="4531" max="4531" width="75.7109375" style="211" customWidth="1"/>
    <col min="4532" max="4532" width="18" style="211" customWidth="1"/>
    <col min="4533" max="4533" width="10.5703125" style="211" customWidth="1"/>
    <col min="4534" max="4536" width="9.140625" style="211"/>
    <col min="4537" max="4537" width="3" style="211" customWidth="1"/>
    <col min="4538" max="4538" width="71.5703125" style="211" customWidth="1"/>
    <col min="4539" max="4539" width="16" style="211" customWidth="1"/>
    <col min="4540" max="4540" width="6.140625" style="211" customWidth="1"/>
    <col min="4541" max="4541" width="20.42578125" style="211" customWidth="1"/>
    <col min="4542" max="4542" width="13.42578125" style="211" bestFit="1" customWidth="1"/>
    <col min="4543" max="4543" width="16.85546875" style="211" customWidth="1"/>
    <col min="4544" max="4544" width="15.42578125" style="211" customWidth="1"/>
    <col min="4545" max="4545" width="11.85546875" style="211" customWidth="1"/>
    <col min="4546" max="4546" width="9.140625" style="211" customWidth="1"/>
    <col min="4547" max="4547" width="6.7109375" style="211" customWidth="1"/>
    <col min="4548" max="4785" width="9.140625" style="211"/>
    <col min="4786" max="4786" width="7.140625" style="211" customWidth="1"/>
    <col min="4787" max="4787" width="75.7109375" style="211" customWidth="1"/>
    <col min="4788" max="4788" width="18" style="211" customWidth="1"/>
    <col min="4789" max="4789" width="10.5703125" style="211" customWidth="1"/>
    <col min="4790" max="4792" width="9.140625" style="211"/>
    <col min="4793" max="4793" width="3" style="211" customWidth="1"/>
    <col min="4794" max="4794" width="71.5703125" style="211" customWidth="1"/>
    <col min="4795" max="4795" width="16" style="211" customWidth="1"/>
    <col min="4796" max="4796" width="6.140625" style="211" customWidth="1"/>
    <col min="4797" max="4797" width="20.42578125" style="211" customWidth="1"/>
    <col min="4798" max="4798" width="13.42578125" style="211" bestFit="1" customWidth="1"/>
    <col min="4799" max="4799" width="16.85546875" style="211" customWidth="1"/>
    <col min="4800" max="4800" width="15.42578125" style="211" customWidth="1"/>
    <col min="4801" max="4801" width="11.85546875" style="211" customWidth="1"/>
    <col min="4802" max="4802" width="9.140625" style="211" customWidth="1"/>
    <col min="4803" max="4803" width="6.7109375" style="211" customWidth="1"/>
    <col min="4804" max="5041" width="9.140625" style="211"/>
    <col min="5042" max="5042" width="7.140625" style="211" customWidth="1"/>
    <col min="5043" max="5043" width="75.7109375" style="211" customWidth="1"/>
    <col min="5044" max="5044" width="18" style="211" customWidth="1"/>
    <col min="5045" max="5045" width="10.5703125" style="211" customWidth="1"/>
    <col min="5046" max="5048" width="9.140625" style="211"/>
    <col min="5049" max="5049" width="3" style="211" customWidth="1"/>
    <col min="5050" max="5050" width="71.5703125" style="211" customWidth="1"/>
    <col min="5051" max="5051" width="16" style="211" customWidth="1"/>
    <col min="5052" max="5052" width="6.140625" style="211" customWidth="1"/>
    <col min="5053" max="5053" width="20.42578125" style="211" customWidth="1"/>
    <col min="5054" max="5054" width="13.42578125" style="211" bestFit="1" customWidth="1"/>
    <col min="5055" max="5055" width="16.85546875" style="211" customWidth="1"/>
    <col min="5056" max="5056" width="15.42578125" style="211" customWidth="1"/>
    <col min="5057" max="5057" width="11.85546875" style="211" customWidth="1"/>
    <col min="5058" max="5058" width="9.140625" style="211" customWidth="1"/>
    <col min="5059" max="5059" width="6.7109375" style="211" customWidth="1"/>
    <col min="5060" max="5297" width="9.140625" style="211"/>
    <col min="5298" max="5298" width="7.140625" style="211" customWidth="1"/>
    <col min="5299" max="5299" width="75.7109375" style="211" customWidth="1"/>
    <col min="5300" max="5300" width="18" style="211" customWidth="1"/>
    <col min="5301" max="5301" width="10.5703125" style="211" customWidth="1"/>
    <col min="5302" max="5304" width="9.140625" style="211"/>
    <col min="5305" max="5305" width="3" style="211" customWidth="1"/>
    <col min="5306" max="5306" width="71.5703125" style="211" customWidth="1"/>
    <col min="5307" max="5307" width="16" style="211" customWidth="1"/>
    <col min="5308" max="5308" width="6.140625" style="211" customWidth="1"/>
    <col min="5309" max="5309" width="20.42578125" style="211" customWidth="1"/>
    <col min="5310" max="5310" width="13.42578125" style="211" bestFit="1" customWidth="1"/>
    <col min="5311" max="5311" width="16.85546875" style="211" customWidth="1"/>
    <col min="5312" max="5312" width="15.42578125" style="211" customWidth="1"/>
    <col min="5313" max="5313" width="11.85546875" style="211" customWidth="1"/>
    <col min="5314" max="5314" width="9.140625" style="211" customWidth="1"/>
    <col min="5315" max="5315" width="6.7109375" style="211" customWidth="1"/>
    <col min="5316" max="5553" width="9.140625" style="211"/>
    <col min="5554" max="5554" width="7.140625" style="211" customWidth="1"/>
    <col min="5555" max="5555" width="75.7109375" style="211" customWidth="1"/>
    <col min="5556" max="5556" width="18" style="211" customWidth="1"/>
    <col min="5557" max="5557" width="10.5703125" style="211" customWidth="1"/>
    <col min="5558" max="5560" width="9.140625" style="211"/>
    <col min="5561" max="5561" width="3" style="211" customWidth="1"/>
    <col min="5562" max="5562" width="71.5703125" style="211" customWidth="1"/>
    <col min="5563" max="5563" width="16" style="211" customWidth="1"/>
    <col min="5564" max="5564" width="6.140625" style="211" customWidth="1"/>
    <col min="5565" max="5565" width="20.42578125" style="211" customWidth="1"/>
    <col min="5566" max="5566" width="13.42578125" style="211" bestFit="1" customWidth="1"/>
    <col min="5567" max="5567" width="16.85546875" style="211" customWidth="1"/>
    <col min="5568" max="5568" width="15.42578125" style="211" customWidth="1"/>
    <col min="5569" max="5569" width="11.85546875" style="211" customWidth="1"/>
    <col min="5570" max="5570" width="9.140625" style="211" customWidth="1"/>
    <col min="5571" max="5571" width="6.7109375" style="211" customWidth="1"/>
    <col min="5572" max="5809" width="9.140625" style="211"/>
    <col min="5810" max="5810" width="7.140625" style="211" customWidth="1"/>
    <col min="5811" max="5811" width="75.7109375" style="211" customWidth="1"/>
    <col min="5812" max="5812" width="18" style="211" customWidth="1"/>
    <col min="5813" max="5813" width="10.5703125" style="211" customWidth="1"/>
    <col min="5814" max="5816" width="9.140625" style="211"/>
    <col min="5817" max="5817" width="3" style="211" customWidth="1"/>
    <col min="5818" max="5818" width="71.5703125" style="211" customWidth="1"/>
    <col min="5819" max="5819" width="16" style="211" customWidth="1"/>
    <col min="5820" max="5820" width="6.140625" style="211" customWidth="1"/>
    <col min="5821" max="5821" width="20.42578125" style="211" customWidth="1"/>
    <col min="5822" max="5822" width="13.42578125" style="211" bestFit="1" customWidth="1"/>
    <col min="5823" max="5823" width="16.85546875" style="211" customWidth="1"/>
    <col min="5824" max="5824" width="15.42578125" style="211" customWidth="1"/>
    <col min="5825" max="5825" width="11.85546875" style="211" customWidth="1"/>
    <col min="5826" max="5826" width="9.140625" style="211" customWidth="1"/>
    <col min="5827" max="5827" width="6.7109375" style="211" customWidth="1"/>
    <col min="5828" max="6065" width="9.140625" style="211"/>
    <col min="6066" max="6066" width="7.140625" style="211" customWidth="1"/>
    <col min="6067" max="6067" width="75.7109375" style="211" customWidth="1"/>
    <col min="6068" max="6068" width="18" style="211" customWidth="1"/>
    <col min="6069" max="6069" width="10.5703125" style="211" customWidth="1"/>
    <col min="6070" max="6072" width="9.140625" style="211"/>
    <col min="6073" max="6073" width="3" style="211" customWidth="1"/>
    <col min="6074" max="6074" width="71.5703125" style="211" customWidth="1"/>
    <col min="6075" max="6075" width="16" style="211" customWidth="1"/>
    <col min="6076" max="6076" width="6.140625" style="211" customWidth="1"/>
    <col min="6077" max="6077" width="20.42578125" style="211" customWidth="1"/>
    <col min="6078" max="6078" width="13.42578125" style="211" bestFit="1" customWidth="1"/>
    <col min="6079" max="6079" width="16.85546875" style="211" customWidth="1"/>
    <col min="6080" max="6080" width="15.42578125" style="211" customWidth="1"/>
    <col min="6081" max="6081" width="11.85546875" style="211" customWidth="1"/>
    <col min="6082" max="6082" width="9.140625" style="211" customWidth="1"/>
    <col min="6083" max="6083" width="6.7109375" style="211" customWidth="1"/>
    <col min="6084" max="6321" width="9.140625" style="211"/>
    <col min="6322" max="6322" width="7.140625" style="211" customWidth="1"/>
    <col min="6323" max="6323" width="75.7109375" style="211" customWidth="1"/>
    <col min="6324" max="6324" width="18" style="211" customWidth="1"/>
    <col min="6325" max="6325" width="10.5703125" style="211" customWidth="1"/>
    <col min="6326" max="6328" width="9.140625" style="211"/>
    <col min="6329" max="6329" width="3" style="211" customWidth="1"/>
    <col min="6330" max="6330" width="71.5703125" style="211" customWidth="1"/>
    <col min="6331" max="6331" width="16" style="211" customWidth="1"/>
    <col min="6332" max="6332" width="6.140625" style="211" customWidth="1"/>
    <col min="6333" max="6333" width="20.42578125" style="211" customWidth="1"/>
    <col min="6334" max="6334" width="13.42578125" style="211" bestFit="1" customWidth="1"/>
    <col min="6335" max="6335" width="16.85546875" style="211" customWidth="1"/>
    <col min="6336" max="6336" width="15.42578125" style="211" customWidth="1"/>
    <col min="6337" max="6337" width="11.85546875" style="211" customWidth="1"/>
    <col min="6338" max="6338" width="9.140625" style="211" customWidth="1"/>
    <col min="6339" max="6339" width="6.7109375" style="211" customWidth="1"/>
    <col min="6340" max="6577" width="9.140625" style="211"/>
    <col min="6578" max="6578" width="7.140625" style="211" customWidth="1"/>
    <col min="6579" max="6579" width="75.7109375" style="211" customWidth="1"/>
    <col min="6580" max="6580" width="18" style="211" customWidth="1"/>
    <col min="6581" max="6581" width="10.5703125" style="211" customWidth="1"/>
    <col min="6582" max="6584" width="9.140625" style="211"/>
    <col min="6585" max="6585" width="3" style="211" customWidth="1"/>
    <col min="6586" max="6586" width="71.5703125" style="211" customWidth="1"/>
    <col min="6587" max="6587" width="16" style="211" customWidth="1"/>
    <col min="6588" max="6588" width="6.140625" style="211" customWidth="1"/>
    <col min="6589" max="6589" width="20.42578125" style="211" customWidth="1"/>
    <col min="6590" max="6590" width="13.42578125" style="211" bestFit="1" customWidth="1"/>
    <col min="6591" max="6591" width="16.85546875" style="211" customWidth="1"/>
    <col min="6592" max="6592" width="15.42578125" style="211" customWidth="1"/>
    <col min="6593" max="6593" width="11.85546875" style="211" customWidth="1"/>
    <col min="6594" max="6594" width="9.140625" style="211" customWidth="1"/>
    <col min="6595" max="6595" width="6.7109375" style="211" customWidth="1"/>
    <col min="6596" max="6833" width="9.140625" style="211"/>
    <col min="6834" max="6834" width="7.140625" style="211" customWidth="1"/>
    <col min="6835" max="6835" width="75.7109375" style="211" customWidth="1"/>
    <col min="6836" max="6836" width="18" style="211" customWidth="1"/>
    <col min="6837" max="6837" width="10.5703125" style="211" customWidth="1"/>
    <col min="6838" max="6840" width="9.140625" style="211"/>
    <col min="6841" max="6841" width="3" style="211" customWidth="1"/>
    <col min="6842" max="6842" width="71.5703125" style="211" customWidth="1"/>
    <col min="6843" max="6843" width="16" style="211" customWidth="1"/>
    <col min="6844" max="6844" width="6.140625" style="211" customWidth="1"/>
    <col min="6845" max="6845" width="20.42578125" style="211" customWidth="1"/>
    <col min="6846" max="6846" width="13.42578125" style="211" bestFit="1" customWidth="1"/>
    <col min="6847" max="6847" width="16.85546875" style="211" customWidth="1"/>
    <col min="6848" max="6848" width="15.42578125" style="211" customWidth="1"/>
    <col min="6849" max="6849" width="11.85546875" style="211" customWidth="1"/>
    <col min="6850" max="6850" width="9.140625" style="211" customWidth="1"/>
    <col min="6851" max="6851" width="6.7109375" style="211" customWidth="1"/>
    <col min="6852" max="7089" width="9.140625" style="211"/>
    <col min="7090" max="7090" width="7.140625" style="211" customWidth="1"/>
    <col min="7091" max="7091" width="75.7109375" style="211" customWidth="1"/>
    <col min="7092" max="7092" width="18" style="211" customWidth="1"/>
    <col min="7093" max="7093" width="10.5703125" style="211" customWidth="1"/>
    <col min="7094" max="7096" width="9.140625" style="211"/>
    <col min="7097" max="7097" width="3" style="211" customWidth="1"/>
    <col min="7098" max="7098" width="71.5703125" style="211" customWidth="1"/>
    <col min="7099" max="7099" width="16" style="211" customWidth="1"/>
    <col min="7100" max="7100" width="6.140625" style="211" customWidth="1"/>
    <col min="7101" max="7101" width="20.42578125" style="211" customWidth="1"/>
    <col min="7102" max="7102" width="13.42578125" style="211" bestFit="1" customWidth="1"/>
    <col min="7103" max="7103" width="16.85546875" style="211" customWidth="1"/>
    <col min="7104" max="7104" width="15.42578125" style="211" customWidth="1"/>
    <col min="7105" max="7105" width="11.85546875" style="211" customWidth="1"/>
    <col min="7106" max="7106" width="9.140625" style="211" customWidth="1"/>
    <col min="7107" max="7107" width="6.7109375" style="211" customWidth="1"/>
    <col min="7108" max="7345" width="9.140625" style="211"/>
    <col min="7346" max="7346" width="7.140625" style="211" customWidth="1"/>
    <col min="7347" max="7347" width="75.7109375" style="211" customWidth="1"/>
    <col min="7348" max="7348" width="18" style="211" customWidth="1"/>
    <col min="7349" max="7349" width="10.5703125" style="211" customWidth="1"/>
    <col min="7350" max="7352" width="9.140625" style="211"/>
    <col min="7353" max="7353" width="3" style="211" customWidth="1"/>
    <col min="7354" max="7354" width="71.5703125" style="211" customWidth="1"/>
    <col min="7355" max="7355" width="16" style="211" customWidth="1"/>
    <col min="7356" max="7356" width="6.140625" style="211" customWidth="1"/>
    <col min="7357" max="7357" width="20.42578125" style="211" customWidth="1"/>
    <col min="7358" max="7358" width="13.42578125" style="211" bestFit="1" customWidth="1"/>
    <col min="7359" max="7359" width="16.85546875" style="211" customWidth="1"/>
    <col min="7360" max="7360" width="15.42578125" style="211" customWidth="1"/>
    <col min="7361" max="7361" width="11.85546875" style="211" customWidth="1"/>
    <col min="7362" max="7362" width="9.140625" style="211" customWidth="1"/>
    <col min="7363" max="7363" width="6.7109375" style="211" customWidth="1"/>
    <col min="7364" max="7601" width="9.140625" style="211"/>
    <col min="7602" max="7602" width="7.140625" style="211" customWidth="1"/>
    <col min="7603" max="7603" width="75.7109375" style="211" customWidth="1"/>
    <col min="7604" max="7604" width="18" style="211" customWidth="1"/>
    <col min="7605" max="7605" width="10.5703125" style="211" customWidth="1"/>
    <col min="7606" max="7608" width="9.140625" style="211"/>
    <col min="7609" max="7609" width="3" style="211" customWidth="1"/>
    <col min="7610" max="7610" width="71.5703125" style="211" customWidth="1"/>
    <col min="7611" max="7611" width="16" style="211" customWidth="1"/>
    <col min="7612" max="7612" width="6.140625" style="211" customWidth="1"/>
    <col min="7613" max="7613" width="20.42578125" style="211" customWidth="1"/>
    <col min="7614" max="7614" width="13.42578125" style="211" bestFit="1" customWidth="1"/>
    <col min="7615" max="7615" width="16.85546875" style="211" customWidth="1"/>
    <col min="7616" max="7616" width="15.42578125" style="211" customWidth="1"/>
    <col min="7617" max="7617" width="11.85546875" style="211" customWidth="1"/>
    <col min="7618" max="7618" width="9.140625" style="211" customWidth="1"/>
    <col min="7619" max="7619" width="6.7109375" style="211" customWidth="1"/>
    <col min="7620" max="7857" width="9.140625" style="211"/>
    <col min="7858" max="7858" width="7.140625" style="211" customWidth="1"/>
    <col min="7859" max="7859" width="75.7109375" style="211" customWidth="1"/>
    <col min="7860" max="7860" width="18" style="211" customWidth="1"/>
    <col min="7861" max="7861" width="10.5703125" style="211" customWidth="1"/>
    <col min="7862" max="7864" width="9.140625" style="211"/>
    <col min="7865" max="7865" width="3" style="211" customWidth="1"/>
    <col min="7866" max="7866" width="71.5703125" style="211" customWidth="1"/>
    <col min="7867" max="7867" width="16" style="211" customWidth="1"/>
    <col min="7868" max="7868" width="6.140625" style="211" customWidth="1"/>
    <col min="7869" max="7869" width="20.42578125" style="211" customWidth="1"/>
    <col min="7870" max="7870" width="13.42578125" style="211" bestFit="1" customWidth="1"/>
    <col min="7871" max="7871" width="16.85546875" style="211" customWidth="1"/>
    <col min="7872" max="7872" width="15.42578125" style="211" customWidth="1"/>
    <col min="7873" max="7873" width="11.85546875" style="211" customWidth="1"/>
    <col min="7874" max="7874" width="9.140625" style="211" customWidth="1"/>
    <col min="7875" max="7875" width="6.7109375" style="211" customWidth="1"/>
    <col min="7876" max="8113" width="9.140625" style="211"/>
    <col min="8114" max="8114" width="7.140625" style="211" customWidth="1"/>
    <col min="8115" max="8115" width="75.7109375" style="211" customWidth="1"/>
    <col min="8116" max="8116" width="18" style="211" customWidth="1"/>
    <col min="8117" max="8117" width="10.5703125" style="211" customWidth="1"/>
    <col min="8118" max="8120" width="9.140625" style="211"/>
    <col min="8121" max="8121" width="3" style="211" customWidth="1"/>
    <col min="8122" max="8122" width="71.5703125" style="211" customWidth="1"/>
    <col min="8123" max="8123" width="16" style="211" customWidth="1"/>
    <col min="8124" max="8124" width="6.140625" style="211" customWidth="1"/>
    <col min="8125" max="8125" width="20.42578125" style="211" customWidth="1"/>
    <col min="8126" max="8126" width="13.42578125" style="211" bestFit="1" customWidth="1"/>
    <col min="8127" max="8127" width="16.85546875" style="211" customWidth="1"/>
    <col min="8128" max="8128" width="15.42578125" style="211" customWidth="1"/>
    <col min="8129" max="8129" width="11.85546875" style="211" customWidth="1"/>
    <col min="8130" max="8130" width="9.140625" style="211" customWidth="1"/>
    <col min="8131" max="8131" width="6.7109375" style="211" customWidth="1"/>
    <col min="8132" max="8369" width="9.140625" style="211"/>
    <col min="8370" max="8370" width="7.140625" style="211" customWidth="1"/>
    <col min="8371" max="8371" width="75.7109375" style="211" customWidth="1"/>
    <col min="8372" max="8372" width="18" style="211" customWidth="1"/>
    <col min="8373" max="8373" width="10.5703125" style="211" customWidth="1"/>
    <col min="8374" max="8376" width="9.140625" style="211"/>
    <col min="8377" max="8377" width="3" style="211" customWidth="1"/>
    <col min="8378" max="8378" width="71.5703125" style="211" customWidth="1"/>
    <col min="8379" max="8379" width="16" style="211" customWidth="1"/>
    <col min="8380" max="8380" width="6.140625" style="211" customWidth="1"/>
    <col min="8381" max="8381" width="20.42578125" style="211" customWidth="1"/>
    <col min="8382" max="8382" width="13.42578125" style="211" bestFit="1" customWidth="1"/>
    <col min="8383" max="8383" width="16.85546875" style="211" customWidth="1"/>
    <col min="8384" max="8384" width="15.42578125" style="211" customWidth="1"/>
    <col min="8385" max="8385" width="11.85546875" style="211" customWidth="1"/>
    <col min="8386" max="8386" width="9.140625" style="211" customWidth="1"/>
    <col min="8387" max="8387" width="6.7109375" style="211" customWidth="1"/>
    <col min="8388" max="8625" width="9.140625" style="211"/>
    <col min="8626" max="8626" width="7.140625" style="211" customWidth="1"/>
    <col min="8627" max="8627" width="75.7109375" style="211" customWidth="1"/>
    <col min="8628" max="8628" width="18" style="211" customWidth="1"/>
    <col min="8629" max="8629" width="10.5703125" style="211" customWidth="1"/>
    <col min="8630" max="8632" width="9.140625" style="211"/>
    <col min="8633" max="8633" width="3" style="211" customWidth="1"/>
    <col min="8634" max="8634" width="71.5703125" style="211" customWidth="1"/>
    <col min="8635" max="8635" width="16" style="211" customWidth="1"/>
    <col min="8636" max="8636" width="6.140625" style="211" customWidth="1"/>
    <col min="8637" max="8637" width="20.42578125" style="211" customWidth="1"/>
    <col min="8638" max="8638" width="13.42578125" style="211" bestFit="1" customWidth="1"/>
    <col min="8639" max="8639" width="16.85546875" style="211" customWidth="1"/>
    <col min="8640" max="8640" width="15.42578125" style="211" customWidth="1"/>
    <col min="8641" max="8641" width="11.85546875" style="211" customWidth="1"/>
    <col min="8642" max="8642" width="9.140625" style="211" customWidth="1"/>
    <col min="8643" max="8643" width="6.7109375" style="211" customWidth="1"/>
    <col min="8644" max="8881" width="9.140625" style="211"/>
    <col min="8882" max="8882" width="7.140625" style="211" customWidth="1"/>
    <col min="8883" max="8883" width="75.7109375" style="211" customWidth="1"/>
    <col min="8884" max="8884" width="18" style="211" customWidth="1"/>
    <col min="8885" max="8885" width="10.5703125" style="211" customWidth="1"/>
    <col min="8886" max="8888" width="9.140625" style="211"/>
    <col min="8889" max="8889" width="3" style="211" customWidth="1"/>
    <col min="8890" max="8890" width="71.5703125" style="211" customWidth="1"/>
    <col min="8891" max="8891" width="16" style="211" customWidth="1"/>
    <col min="8892" max="8892" width="6.140625" style="211" customWidth="1"/>
    <col min="8893" max="8893" width="20.42578125" style="211" customWidth="1"/>
    <col min="8894" max="8894" width="13.42578125" style="211" bestFit="1" customWidth="1"/>
    <col min="8895" max="8895" width="16.85546875" style="211" customWidth="1"/>
    <col min="8896" max="8896" width="15.42578125" style="211" customWidth="1"/>
    <col min="8897" max="8897" width="11.85546875" style="211" customWidth="1"/>
    <col min="8898" max="8898" width="9.140625" style="211" customWidth="1"/>
    <col min="8899" max="8899" width="6.7109375" style="211" customWidth="1"/>
    <col min="8900" max="9137" width="9.140625" style="211"/>
    <col min="9138" max="9138" width="7.140625" style="211" customWidth="1"/>
    <col min="9139" max="9139" width="75.7109375" style="211" customWidth="1"/>
    <col min="9140" max="9140" width="18" style="211" customWidth="1"/>
    <col min="9141" max="9141" width="10.5703125" style="211" customWidth="1"/>
    <col min="9142" max="9144" width="9.140625" style="211"/>
    <col min="9145" max="9145" width="3" style="211" customWidth="1"/>
    <col min="9146" max="9146" width="71.5703125" style="211" customWidth="1"/>
    <col min="9147" max="9147" width="16" style="211" customWidth="1"/>
    <col min="9148" max="9148" width="6.140625" style="211" customWidth="1"/>
    <col min="9149" max="9149" width="20.42578125" style="211" customWidth="1"/>
    <col min="9150" max="9150" width="13.42578125" style="211" bestFit="1" customWidth="1"/>
    <col min="9151" max="9151" width="16.85546875" style="211" customWidth="1"/>
    <col min="9152" max="9152" width="15.42578125" style="211" customWidth="1"/>
    <col min="9153" max="9153" width="11.85546875" style="211" customWidth="1"/>
    <col min="9154" max="9154" width="9.140625" style="211" customWidth="1"/>
    <col min="9155" max="9155" width="6.7109375" style="211" customWidth="1"/>
    <col min="9156" max="9393" width="9.140625" style="211"/>
    <col min="9394" max="9394" width="7.140625" style="211" customWidth="1"/>
    <col min="9395" max="9395" width="75.7109375" style="211" customWidth="1"/>
    <col min="9396" max="9396" width="18" style="211" customWidth="1"/>
    <col min="9397" max="9397" width="10.5703125" style="211" customWidth="1"/>
    <col min="9398" max="9400" width="9.140625" style="211"/>
    <col min="9401" max="9401" width="3" style="211" customWidth="1"/>
    <col min="9402" max="9402" width="71.5703125" style="211" customWidth="1"/>
    <col min="9403" max="9403" width="16" style="211" customWidth="1"/>
    <col min="9404" max="9404" width="6.140625" style="211" customWidth="1"/>
    <col min="9405" max="9405" width="20.42578125" style="211" customWidth="1"/>
    <col min="9406" max="9406" width="13.42578125" style="211" bestFit="1" customWidth="1"/>
    <col min="9407" max="9407" width="16.85546875" style="211" customWidth="1"/>
    <col min="9408" max="9408" width="15.42578125" style="211" customWidth="1"/>
    <col min="9409" max="9409" width="11.85546875" style="211" customWidth="1"/>
    <col min="9410" max="9410" width="9.140625" style="211" customWidth="1"/>
    <col min="9411" max="9411" width="6.7109375" style="211" customWidth="1"/>
    <col min="9412" max="9649" width="9.140625" style="211"/>
    <col min="9650" max="9650" width="7.140625" style="211" customWidth="1"/>
    <col min="9651" max="9651" width="75.7109375" style="211" customWidth="1"/>
    <col min="9652" max="9652" width="18" style="211" customWidth="1"/>
    <col min="9653" max="9653" width="10.5703125" style="211" customWidth="1"/>
    <col min="9654" max="9656" width="9.140625" style="211"/>
    <col min="9657" max="9657" width="3" style="211" customWidth="1"/>
    <col min="9658" max="9658" width="71.5703125" style="211" customWidth="1"/>
    <col min="9659" max="9659" width="16" style="211" customWidth="1"/>
    <col min="9660" max="9660" width="6.140625" style="211" customWidth="1"/>
    <col min="9661" max="9661" width="20.42578125" style="211" customWidth="1"/>
    <col min="9662" max="9662" width="13.42578125" style="211" bestFit="1" customWidth="1"/>
    <col min="9663" max="9663" width="16.85546875" style="211" customWidth="1"/>
    <col min="9664" max="9664" width="15.42578125" style="211" customWidth="1"/>
    <col min="9665" max="9665" width="11.85546875" style="211" customWidth="1"/>
    <col min="9666" max="9666" width="9.140625" style="211" customWidth="1"/>
    <col min="9667" max="9667" width="6.7109375" style="211" customWidth="1"/>
    <col min="9668" max="9905" width="9.140625" style="211"/>
    <col min="9906" max="9906" width="7.140625" style="211" customWidth="1"/>
    <col min="9907" max="9907" width="75.7109375" style="211" customWidth="1"/>
    <col min="9908" max="9908" width="18" style="211" customWidth="1"/>
    <col min="9909" max="9909" width="10.5703125" style="211" customWidth="1"/>
    <col min="9910" max="9912" width="9.140625" style="211"/>
    <col min="9913" max="9913" width="3" style="211" customWidth="1"/>
    <col min="9914" max="9914" width="71.5703125" style="211" customWidth="1"/>
    <col min="9915" max="9915" width="16" style="211" customWidth="1"/>
    <col min="9916" max="9916" width="6.140625" style="211" customWidth="1"/>
    <col min="9917" max="9917" width="20.42578125" style="211" customWidth="1"/>
    <col min="9918" max="9918" width="13.42578125" style="211" bestFit="1" customWidth="1"/>
    <col min="9919" max="9919" width="16.85546875" style="211" customWidth="1"/>
    <col min="9920" max="9920" width="15.42578125" style="211" customWidth="1"/>
    <col min="9921" max="9921" width="11.85546875" style="211" customWidth="1"/>
    <col min="9922" max="9922" width="9.140625" style="211" customWidth="1"/>
    <col min="9923" max="9923" width="6.7109375" style="211" customWidth="1"/>
    <col min="9924" max="10161" width="9.140625" style="211"/>
    <col min="10162" max="10162" width="7.140625" style="211" customWidth="1"/>
    <col min="10163" max="10163" width="75.7109375" style="211" customWidth="1"/>
    <col min="10164" max="10164" width="18" style="211" customWidth="1"/>
    <col min="10165" max="10165" width="10.5703125" style="211" customWidth="1"/>
    <col min="10166" max="10168" width="9.140625" style="211"/>
    <col min="10169" max="10169" width="3" style="211" customWidth="1"/>
    <col min="10170" max="10170" width="71.5703125" style="211" customWidth="1"/>
    <col min="10171" max="10171" width="16" style="211" customWidth="1"/>
    <col min="10172" max="10172" width="6.140625" style="211" customWidth="1"/>
    <col min="10173" max="10173" width="20.42578125" style="211" customWidth="1"/>
    <col min="10174" max="10174" width="13.42578125" style="211" bestFit="1" customWidth="1"/>
    <col min="10175" max="10175" width="16.85546875" style="211" customWidth="1"/>
    <col min="10176" max="10176" width="15.42578125" style="211" customWidth="1"/>
    <col min="10177" max="10177" width="11.85546875" style="211" customWidth="1"/>
    <col min="10178" max="10178" width="9.140625" style="211" customWidth="1"/>
    <col min="10179" max="10179" width="6.7109375" style="211" customWidth="1"/>
    <col min="10180" max="10417" width="9.140625" style="211"/>
    <col min="10418" max="10418" width="7.140625" style="211" customWidth="1"/>
    <col min="10419" max="10419" width="75.7109375" style="211" customWidth="1"/>
    <col min="10420" max="10420" width="18" style="211" customWidth="1"/>
    <col min="10421" max="10421" width="10.5703125" style="211" customWidth="1"/>
    <col min="10422" max="10424" width="9.140625" style="211"/>
    <col min="10425" max="10425" width="3" style="211" customWidth="1"/>
    <col min="10426" max="10426" width="71.5703125" style="211" customWidth="1"/>
    <col min="10427" max="10427" width="16" style="211" customWidth="1"/>
    <col min="10428" max="10428" width="6.140625" style="211" customWidth="1"/>
    <col min="10429" max="10429" width="20.42578125" style="211" customWidth="1"/>
    <col min="10430" max="10430" width="13.42578125" style="211" bestFit="1" customWidth="1"/>
    <col min="10431" max="10431" width="16.85546875" style="211" customWidth="1"/>
    <col min="10432" max="10432" width="15.42578125" style="211" customWidth="1"/>
    <col min="10433" max="10433" width="11.85546875" style="211" customWidth="1"/>
    <col min="10434" max="10434" width="9.140625" style="211" customWidth="1"/>
    <col min="10435" max="10435" width="6.7109375" style="211" customWidth="1"/>
    <col min="10436" max="10673" width="9.140625" style="211"/>
    <col min="10674" max="10674" width="7.140625" style="211" customWidth="1"/>
    <col min="10675" max="10675" width="75.7109375" style="211" customWidth="1"/>
    <col min="10676" max="10676" width="18" style="211" customWidth="1"/>
    <col min="10677" max="10677" width="10.5703125" style="211" customWidth="1"/>
    <col min="10678" max="10680" width="9.140625" style="211"/>
    <col min="10681" max="10681" width="3" style="211" customWidth="1"/>
    <col min="10682" max="10682" width="71.5703125" style="211" customWidth="1"/>
    <col min="10683" max="10683" width="16" style="211" customWidth="1"/>
    <col min="10684" max="10684" width="6.140625" style="211" customWidth="1"/>
    <col min="10685" max="10685" width="20.42578125" style="211" customWidth="1"/>
    <col min="10686" max="10686" width="13.42578125" style="211" bestFit="1" customWidth="1"/>
    <col min="10687" max="10687" width="16.85546875" style="211" customWidth="1"/>
    <col min="10688" max="10688" width="15.42578125" style="211" customWidth="1"/>
    <col min="10689" max="10689" width="11.85546875" style="211" customWidth="1"/>
    <col min="10690" max="10690" width="9.140625" style="211" customWidth="1"/>
    <col min="10691" max="10691" width="6.7109375" style="211" customWidth="1"/>
    <col min="10692" max="10929" width="9.140625" style="211"/>
    <col min="10930" max="10930" width="7.140625" style="211" customWidth="1"/>
    <col min="10931" max="10931" width="75.7109375" style="211" customWidth="1"/>
    <col min="10932" max="10932" width="18" style="211" customWidth="1"/>
    <col min="10933" max="10933" width="10.5703125" style="211" customWidth="1"/>
    <col min="10934" max="10936" width="9.140625" style="211"/>
    <col min="10937" max="10937" width="3" style="211" customWidth="1"/>
    <col min="10938" max="10938" width="71.5703125" style="211" customWidth="1"/>
    <col min="10939" max="10939" width="16" style="211" customWidth="1"/>
    <col min="10940" max="10940" width="6.140625" style="211" customWidth="1"/>
    <col min="10941" max="10941" width="20.42578125" style="211" customWidth="1"/>
    <col min="10942" max="10942" width="13.42578125" style="211" bestFit="1" customWidth="1"/>
    <col min="10943" max="10943" width="16.85546875" style="211" customWidth="1"/>
    <col min="10944" max="10944" width="15.42578125" style="211" customWidth="1"/>
    <col min="10945" max="10945" width="11.85546875" style="211" customWidth="1"/>
    <col min="10946" max="10946" width="9.140625" style="211" customWidth="1"/>
    <col min="10947" max="10947" width="6.7109375" style="211" customWidth="1"/>
    <col min="10948" max="11185" width="9.140625" style="211"/>
    <col min="11186" max="11186" width="7.140625" style="211" customWidth="1"/>
    <col min="11187" max="11187" width="75.7109375" style="211" customWidth="1"/>
    <col min="11188" max="11188" width="18" style="211" customWidth="1"/>
    <col min="11189" max="11189" width="10.5703125" style="211" customWidth="1"/>
    <col min="11190" max="11192" width="9.140625" style="211"/>
    <col min="11193" max="11193" width="3" style="211" customWidth="1"/>
    <col min="11194" max="11194" width="71.5703125" style="211" customWidth="1"/>
    <col min="11195" max="11195" width="16" style="211" customWidth="1"/>
    <col min="11196" max="11196" width="6.140625" style="211" customWidth="1"/>
    <col min="11197" max="11197" width="20.42578125" style="211" customWidth="1"/>
    <col min="11198" max="11198" width="13.42578125" style="211" bestFit="1" customWidth="1"/>
    <col min="11199" max="11199" width="16.85546875" style="211" customWidth="1"/>
    <col min="11200" max="11200" width="15.42578125" style="211" customWidth="1"/>
    <col min="11201" max="11201" width="11.85546875" style="211" customWidth="1"/>
    <col min="11202" max="11202" width="9.140625" style="211" customWidth="1"/>
    <col min="11203" max="11203" width="6.7109375" style="211" customWidth="1"/>
    <col min="11204" max="11441" width="9.140625" style="211"/>
    <col min="11442" max="11442" width="7.140625" style="211" customWidth="1"/>
    <col min="11443" max="11443" width="75.7109375" style="211" customWidth="1"/>
    <col min="11444" max="11444" width="18" style="211" customWidth="1"/>
    <col min="11445" max="11445" width="10.5703125" style="211" customWidth="1"/>
    <col min="11446" max="11448" width="9.140625" style="211"/>
    <col min="11449" max="11449" width="3" style="211" customWidth="1"/>
    <col min="11450" max="11450" width="71.5703125" style="211" customWidth="1"/>
    <col min="11451" max="11451" width="16" style="211" customWidth="1"/>
    <col min="11452" max="11452" width="6.140625" style="211" customWidth="1"/>
    <col min="11453" max="11453" width="20.42578125" style="211" customWidth="1"/>
    <col min="11454" max="11454" width="13.42578125" style="211" bestFit="1" customWidth="1"/>
    <col min="11455" max="11455" width="16.85546875" style="211" customWidth="1"/>
    <col min="11456" max="11456" width="15.42578125" style="211" customWidth="1"/>
    <col min="11457" max="11457" width="11.85546875" style="211" customWidth="1"/>
    <col min="11458" max="11458" width="9.140625" style="211" customWidth="1"/>
    <col min="11459" max="11459" width="6.7109375" style="211" customWidth="1"/>
    <col min="11460" max="11697" width="9.140625" style="211"/>
    <col min="11698" max="11698" width="7.140625" style="211" customWidth="1"/>
    <col min="11699" max="11699" width="75.7109375" style="211" customWidth="1"/>
    <col min="11700" max="11700" width="18" style="211" customWidth="1"/>
    <col min="11701" max="11701" width="10.5703125" style="211" customWidth="1"/>
    <col min="11702" max="11704" width="9.140625" style="211"/>
    <col min="11705" max="11705" width="3" style="211" customWidth="1"/>
    <col min="11706" max="11706" width="71.5703125" style="211" customWidth="1"/>
    <col min="11707" max="11707" width="16" style="211" customWidth="1"/>
    <col min="11708" max="11708" width="6.140625" style="211" customWidth="1"/>
    <col min="11709" max="11709" width="20.42578125" style="211" customWidth="1"/>
    <col min="11710" max="11710" width="13.42578125" style="211" bestFit="1" customWidth="1"/>
    <col min="11711" max="11711" width="16.85546875" style="211" customWidth="1"/>
    <col min="11712" max="11712" width="15.42578125" style="211" customWidth="1"/>
    <col min="11713" max="11713" width="11.85546875" style="211" customWidth="1"/>
    <col min="11714" max="11714" width="9.140625" style="211" customWidth="1"/>
    <col min="11715" max="11715" width="6.7109375" style="211" customWidth="1"/>
    <col min="11716" max="11953" width="9.140625" style="211"/>
    <col min="11954" max="11954" width="7.140625" style="211" customWidth="1"/>
    <col min="11955" max="11955" width="75.7109375" style="211" customWidth="1"/>
    <col min="11956" max="11956" width="18" style="211" customWidth="1"/>
    <col min="11957" max="11957" width="10.5703125" style="211" customWidth="1"/>
    <col min="11958" max="11960" width="9.140625" style="211"/>
    <col min="11961" max="11961" width="3" style="211" customWidth="1"/>
    <col min="11962" max="11962" width="71.5703125" style="211" customWidth="1"/>
    <col min="11963" max="11963" width="16" style="211" customWidth="1"/>
    <col min="11964" max="11964" width="6.140625" style="211" customWidth="1"/>
    <col min="11965" max="11965" width="20.42578125" style="211" customWidth="1"/>
    <col min="11966" max="11966" width="13.42578125" style="211" bestFit="1" customWidth="1"/>
    <col min="11967" max="11967" width="16.85546875" style="211" customWidth="1"/>
    <col min="11968" max="11968" width="15.42578125" style="211" customWidth="1"/>
    <col min="11969" max="11969" width="11.85546875" style="211" customWidth="1"/>
    <col min="11970" max="11970" width="9.140625" style="211" customWidth="1"/>
    <col min="11971" max="11971" width="6.7109375" style="211" customWidth="1"/>
    <col min="11972" max="12209" width="9.140625" style="211"/>
    <col min="12210" max="12210" width="7.140625" style="211" customWidth="1"/>
    <col min="12211" max="12211" width="75.7109375" style="211" customWidth="1"/>
    <col min="12212" max="12212" width="18" style="211" customWidth="1"/>
    <col min="12213" max="12213" width="10.5703125" style="211" customWidth="1"/>
    <col min="12214" max="12216" width="9.140625" style="211"/>
    <col min="12217" max="12217" width="3" style="211" customWidth="1"/>
    <col min="12218" max="12218" width="71.5703125" style="211" customWidth="1"/>
    <col min="12219" max="12219" width="16" style="211" customWidth="1"/>
    <col min="12220" max="12220" width="6.140625" style="211" customWidth="1"/>
    <col min="12221" max="12221" width="20.42578125" style="211" customWidth="1"/>
    <col min="12222" max="12222" width="13.42578125" style="211" bestFit="1" customWidth="1"/>
    <col min="12223" max="12223" width="16.85546875" style="211" customWidth="1"/>
    <col min="12224" max="12224" width="15.42578125" style="211" customWidth="1"/>
    <col min="12225" max="12225" width="11.85546875" style="211" customWidth="1"/>
    <col min="12226" max="12226" width="9.140625" style="211" customWidth="1"/>
    <col min="12227" max="12227" width="6.7109375" style="211" customWidth="1"/>
    <col min="12228" max="12465" width="9.140625" style="211"/>
    <col min="12466" max="12466" width="7.140625" style="211" customWidth="1"/>
    <col min="12467" max="12467" width="75.7109375" style="211" customWidth="1"/>
    <col min="12468" max="12468" width="18" style="211" customWidth="1"/>
    <col min="12469" max="12469" width="10.5703125" style="211" customWidth="1"/>
    <col min="12470" max="12472" width="9.140625" style="211"/>
    <col min="12473" max="12473" width="3" style="211" customWidth="1"/>
    <col min="12474" max="12474" width="71.5703125" style="211" customWidth="1"/>
    <col min="12475" max="12475" width="16" style="211" customWidth="1"/>
    <col min="12476" max="12476" width="6.140625" style="211" customWidth="1"/>
    <col min="12477" max="12477" width="20.42578125" style="211" customWidth="1"/>
    <col min="12478" max="12478" width="13.42578125" style="211" bestFit="1" customWidth="1"/>
    <col min="12479" max="12479" width="16.85546875" style="211" customWidth="1"/>
    <col min="12480" max="12480" width="15.42578125" style="211" customWidth="1"/>
    <col min="12481" max="12481" width="11.85546875" style="211" customWidth="1"/>
    <col min="12482" max="12482" width="9.140625" style="211" customWidth="1"/>
    <col min="12483" max="12483" width="6.7109375" style="211" customWidth="1"/>
    <col min="12484" max="12721" width="9.140625" style="211"/>
    <col min="12722" max="12722" width="7.140625" style="211" customWidth="1"/>
    <col min="12723" max="12723" width="75.7109375" style="211" customWidth="1"/>
    <col min="12724" max="12724" width="18" style="211" customWidth="1"/>
    <col min="12725" max="12725" width="10.5703125" style="211" customWidth="1"/>
    <col min="12726" max="12728" width="9.140625" style="211"/>
    <col min="12729" max="12729" width="3" style="211" customWidth="1"/>
    <col min="12730" max="12730" width="71.5703125" style="211" customWidth="1"/>
    <col min="12731" max="12731" width="16" style="211" customWidth="1"/>
    <col min="12732" max="12732" width="6.140625" style="211" customWidth="1"/>
    <col min="12733" max="12733" width="20.42578125" style="211" customWidth="1"/>
    <col min="12734" max="12734" width="13.42578125" style="211" bestFit="1" customWidth="1"/>
    <col min="12735" max="12735" width="16.85546875" style="211" customWidth="1"/>
    <col min="12736" max="12736" width="15.42578125" style="211" customWidth="1"/>
    <col min="12737" max="12737" width="11.85546875" style="211" customWidth="1"/>
    <col min="12738" max="12738" width="9.140625" style="211" customWidth="1"/>
    <col min="12739" max="12739" width="6.7109375" style="211" customWidth="1"/>
    <col min="12740" max="12977" width="9.140625" style="211"/>
    <col min="12978" max="12978" width="7.140625" style="211" customWidth="1"/>
    <col min="12979" max="12979" width="75.7109375" style="211" customWidth="1"/>
    <col min="12980" max="12980" width="18" style="211" customWidth="1"/>
    <col min="12981" max="12981" width="10.5703125" style="211" customWidth="1"/>
    <col min="12982" max="12984" width="9.140625" style="211"/>
    <col min="12985" max="12985" width="3" style="211" customWidth="1"/>
    <col min="12986" max="12986" width="71.5703125" style="211" customWidth="1"/>
    <col min="12987" max="12987" width="16" style="211" customWidth="1"/>
    <col min="12988" max="12988" width="6.140625" style="211" customWidth="1"/>
    <col min="12989" max="12989" width="20.42578125" style="211" customWidth="1"/>
    <col min="12990" max="12990" width="13.42578125" style="211" bestFit="1" customWidth="1"/>
    <col min="12991" max="12991" width="16.85546875" style="211" customWidth="1"/>
    <col min="12992" max="12992" width="15.42578125" style="211" customWidth="1"/>
    <col min="12993" max="12993" width="11.85546875" style="211" customWidth="1"/>
    <col min="12994" max="12994" width="9.140625" style="211" customWidth="1"/>
    <col min="12995" max="12995" width="6.7109375" style="211" customWidth="1"/>
    <col min="12996" max="13233" width="9.140625" style="211"/>
    <col min="13234" max="13234" width="7.140625" style="211" customWidth="1"/>
    <col min="13235" max="13235" width="75.7109375" style="211" customWidth="1"/>
    <col min="13236" max="13236" width="18" style="211" customWidth="1"/>
    <col min="13237" max="13237" width="10.5703125" style="211" customWidth="1"/>
    <col min="13238" max="13240" width="9.140625" style="211"/>
    <col min="13241" max="13241" width="3" style="211" customWidth="1"/>
    <col min="13242" max="13242" width="71.5703125" style="211" customWidth="1"/>
    <col min="13243" max="13243" width="16" style="211" customWidth="1"/>
    <col min="13244" max="13244" width="6.140625" style="211" customWidth="1"/>
    <col min="13245" max="13245" width="20.42578125" style="211" customWidth="1"/>
    <col min="13246" max="13246" width="13.42578125" style="211" bestFit="1" customWidth="1"/>
    <col min="13247" max="13247" width="16.85546875" style="211" customWidth="1"/>
    <col min="13248" max="13248" width="15.42578125" style="211" customWidth="1"/>
    <col min="13249" max="13249" width="11.85546875" style="211" customWidth="1"/>
    <col min="13250" max="13250" width="9.140625" style="211" customWidth="1"/>
    <col min="13251" max="13251" width="6.7109375" style="211" customWidth="1"/>
    <col min="13252" max="13489" width="9.140625" style="211"/>
    <col min="13490" max="13490" width="7.140625" style="211" customWidth="1"/>
    <col min="13491" max="13491" width="75.7109375" style="211" customWidth="1"/>
    <col min="13492" max="13492" width="18" style="211" customWidth="1"/>
    <col min="13493" max="13493" width="10.5703125" style="211" customWidth="1"/>
    <col min="13494" max="13496" width="9.140625" style="211"/>
    <col min="13497" max="13497" width="3" style="211" customWidth="1"/>
    <col min="13498" max="13498" width="71.5703125" style="211" customWidth="1"/>
    <col min="13499" max="13499" width="16" style="211" customWidth="1"/>
    <col min="13500" max="13500" width="6.140625" style="211" customWidth="1"/>
    <col min="13501" max="13501" width="20.42578125" style="211" customWidth="1"/>
    <col min="13502" max="13502" width="13.42578125" style="211" bestFit="1" customWidth="1"/>
    <col min="13503" max="13503" width="16.85546875" style="211" customWidth="1"/>
    <col min="13504" max="13504" width="15.42578125" style="211" customWidth="1"/>
    <col min="13505" max="13505" width="11.85546875" style="211" customWidth="1"/>
    <col min="13506" max="13506" width="9.140625" style="211" customWidth="1"/>
    <col min="13507" max="13507" width="6.7109375" style="211" customWidth="1"/>
    <col min="13508" max="13745" width="9.140625" style="211"/>
    <col min="13746" max="13746" width="7.140625" style="211" customWidth="1"/>
    <col min="13747" max="13747" width="75.7109375" style="211" customWidth="1"/>
    <col min="13748" max="13748" width="18" style="211" customWidth="1"/>
    <col min="13749" max="13749" width="10.5703125" style="211" customWidth="1"/>
    <col min="13750" max="13752" width="9.140625" style="211"/>
    <col min="13753" max="13753" width="3" style="211" customWidth="1"/>
    <col min="13754" max="13754" width="71.5703125" style="211" customWidth="1"/>
    <col min="13755" max="13755" width="16" style="211" customWidth="1"/>
    <col min="13756" max="13756" width="6.140625" style="211" customWidth="1"/>
    <col min="13757" max="13757" width="20.42578125" style="211" customWidth="1"/>
    <col min="13758" max="13758" width="13.42578125" style="211" bestFit="1" customWidth="1"/>
    <col min="13759" max="13759" width="16.85546875" style="211" customWidth="1"/>
    <col min="13760" max="13760" width="15.42578125" style="211" customWidth="1"/>
    <col min="13761" max="13761" width="11.85546875" style="211" customWidth="1"/>
    <col min="13762" max="13762" width="9.140625" style="211" customWidth="1"/>
    <col min="13763" max="13763" width="6.7109375" style="211" customWidth="1"/>
    <col min="13764" max="14001" width="9.140625" style="211"/>
    <col min="14002" max="14002" width="7.140625" style="211" customWidth="1"/>
    <col min="14003" max="14003" width="75.7109375" style="211" customWidth="1"/>
    <col min="14004" max="14004" width="18" style="211" customWidth="1"/>
    <col min="14005" max="14005" width="10.5703125" style="211" customWidth="1"/>
    <col min="14006" max="14008" width="9.140625" style="211"/>
    <col min="14009" max="14009" width="3" style="211" customWidth="1"/>
    <col min="14010" max="14010" width="71.5703125" style="211" customWidth="1"/>
    <col min="14011" max="14011" width="16" style="211" customWidth="1"/>
    <col min="14012" max="14012" width="6.140625" style="211" customWidth="1"/>
    <col min="14013" max="14013" width="20.42578125" style="211" customWidth="1"/>
    <col min="14014" max="14014" width="13.42578125" style="211" bestFit="1" customWidth="1"/>
    <col min="14015" max="14015" width="16.85546875" style="211" customWidth="1"/>
    <col min="14016" max="14016" width="15.42578125" style="211" customWidth="1"/>
    <col min="14017" max="14017" width="11.85546875" style="211" customWidth="1"/>
    <col min="14018" max="14018" width="9.140625" style="211" customWidth="1"/>
    <col min="14019" max="14019" width="6.7109375" style="211" customWidth="1"/>
    <col min="14020" max="14257" width="9.140625" style="211"/>
    <col min="14258" max="14258" width="7.140625" style="211" customWidth="1"/>
    <col min="14259" max="14259" width="75.7109375" style="211" customWidth="1"/>
    <col min="14260" max="14260" width="18" style="211" customWidth="1"/>
    <col min="14261" max="14261" width="10.5703125" style="211" customWidth="1"/>
    <col min="14262" max="14264" width="9.140625" style="211"/>
    <col min="14265" max="14265" width="3" style="211" customWidth="1"/>
    <col min="14266" max="14266" width="71.5703125" style="211" customWidth="1"/>
    <col min="14267" max="14267" width="16" style="211" customWidth="1"/>
    <col min="14268" max="14268" width="6.140625" style="211" customWidth="1"/>
    <col min="14269" max="14269" width="20.42578125" style="211" customWidth="1"/>
    <col min="14270" max="14270" width="13.42578125" style="211" bestFit="1" customWidth="1"/>
    <col min="14271" max="14271" width="16.85546875" style="211" customWidth="1"/>
    <col min="14272" max="14272" width="15.42578125" style="211" customWidth="1"/>
    <col min="14273" max="14273" width="11.85546875" style="211" customWidth="1"/>
    <col min="14274" max="14274" width="9.140625" style="211" customWidth="1"/>
    <col min="14275" max="14275" width="6.7109375" style="211" customWidth="1"/>
    <col min="14276" max="14513" width="9.140625" style="211"/>
    <col min="14514" max="14514" width="7.140625" style="211" customWidth="1"/>
    <col min="14515" max="14515" width="75.7109375" style="211" customWidth="1"/>
    <col min="14516" max="14516" width="18" style="211" customWidth="1"/>
    <col min="14517" max="14517" width="10.5703125" style="211" customWidth="1"/>
    <col min="14518" max="14520" width="9.140625" style="211"/>
    <col min="14521" max="14521" width="3" style="211" customWidth="1"/>
    <col min="14522" max="14522" width="71.5703125" style="211" customWidth="1"/>
    <col min="14523" max="14523" width="16" style="211" customWidth="1"/>
    <col min="14524" max="14524" width="6.140625" style="211" customWidth="1"/>
    <col min="14525" max="14525" width="20.42578125" style="211" customWidth="1"/>
    <col min="14526" max="14526" width="13.42578125" style="211" bestFit="1" customWidth="1"/>
    <col min="14527" max="14527" width="16.85546875" style="211" customWidth="1"/>
    <col min="14528" max="14528" width="15.42578125" style="211" customWidth="1"/>
    <col min="14529" max="14529" width="11.85546875" style="211" customWidth="1"/>
    <col min="14530" max="14530" width="9.140625" style="211" customWidth="1"/>
    <col min="14531" max="14531" width="6.7109375" style="211" customWidth="1"/>
    <col min="14532" max="14769" width="9.140625" style="211"/>
    <col min="14770" max="14770" width="7.140625" style="211" customWidth="1"/>
    <col min="14771" max="14771" width="75.7109375" style="211" customWidth="1"/>
    <col min="14772" max="14772" width="18" style="211" customWidth="1"/>
    <col min="14773" max="14773" width="10.5703125" style="211" customWidth="1"/>
    <col min="14774" max="14776" width="9.140625" style="211"/>
    <col min="14777" max="14777" width="3" style="211" customWidth="1"/>
    <col min="14778" max="14778" width="71.5703125" style="211" customWidth="1"/>
    <col min="14779" max="14779" width="16" style="211" customWidth="1"/>
    <col min="14780" max="14780" width="6.140625" style="211" customWidth="1"/>
    <col min="14781" max="14781" width="20.42578125" style="211" customWidth="1"/>
    <col min="14782" max="14782" width="13.42578125" style="211" bestFit="1" customWidth="1"/>
    <col min="14783" max="14783" width="16.85546875" style="211" customWidth="1"/>
    <col min="14784" max="14784" width="15.42578125" style="211" customWidth="1"/>
    <col min="14785" max="14785" width="11.85546875" style="211" customWidth="1"/>
    <col min="14786" max="14786" width="9.140625" style="211" customWidth="1"/>
    <col min="14787" max="14787" width="6.7109375" style="211" customWidth="1"/>
    <col min="14788" max="15025" width="9.140625" style="211"/>
    <col min="15026" max="15026" width="7.140625" style="211" customWidth="1"/>
    <col min="15027" max="15027" width="75.7109375" style="211" customWidth="1"/>
    <col min="15028" max="15028" width="18" style="211" customWidth="1"/>
    <col min="15029" max="15029" width="10.5703125" style="211" customWidth="1"/>
    <col min="15030" max="15032" width="9.140625" style="211"/>
    <col min="15033" max="15033" width="3" style="211" customWidth="1"/>
    <col min="15034" max="15034" width="71.5703125" style="211" customWidth="1"/>
    <col min="15035" max="15035" width="16" style="211" customWidth="1"/>
    <col min="15036" max="15036" width="6.140625" style="211" customWidth="1"/>
    <col min="15037" max="15037" width="20.42578125" style="211" customWidth="1"/>
    <col min="15038" max="15038" width="13.42578125" style="211" bestFit="1" customWidth="1"/>
    <col min="15039" max="15039" width="16.85546875" style="211" customWidth="1"/>
    <col min="15040" max="15040" width="15.42578125" style="211" customWidth="1"/>
    <col min="15041" max="15041" width="11.85546875" style="211" customWidth="1"/>
    <col min="15042" max="15042" width="9.140625" style="211" customWidth="1"/>
    <col min="15043" max="15043" width="6.7109375" style="211" customWidth="1"/>
    <col min="15044" max="15281" width="9.140625" style="211"/>
    <col min="15282" max="15282" width="7.140625" style="211" customWidth="1"/>
    <col min="15283" max="15283" width="75.7109375" style="211" customWidth="1"/>
    <col min="15284" max="15284" width="18" style="211" customWidth="1"/>
    <col min="15285" max="15285" width="10.5703125" style="211" customWidth="1"/>
    <col min="15286" max="15288" width="9.140625" style="211"/>
    <col min="15289" max="15289" width="3" style="211" customWidth="1"/>
    <col min="15290" max="15290" width="71.5703125" style="211" customWidth="1"/>
    <col min="15291" max="15291" width="16" style="211" customWidth="1"/>
    <col min="15292" max="15292" width="6.140625" style="211" customWidth="1"/>
    <col min="15293" max="15293" width="20.42578125" style="211" customWidth="1"/>
    <col min="15294" max="15294" width="13.42578125" style="211" bestFit="1" customWidth="1"/>
    <col min="15295" max="15295" width="16.85546875" style="211" customWidth="1"/>
    <col min="15296" max="15296" width="15.42578125" style="211" customWidth="1"/>
    <col min="15297" max="15297" width="11.85546875" style="211" customWidth="1"/>
    <col min="15298" max="15298" width="9.140625" style="211" customWidth="1"/>
    <col min="15299" max="15299" width="6.7109375" style="211" customWidth="1"/>
    <col min="15300" max="15537" width="9.140625" style="211"/>
    <col min="15538" max="15538" width="7.140625" style="211" customWidth="1"/>
    <col min="15539" max="15539" width="75.7109375" style="211" customWidth="1"/>
    <col min="15540" max="15540" width="18" style="211" customWidth="1"/>
    <col min="15541" max="15541" width="10.5703125" style="211" customWidth="1"/>
    <col min="15542" max="15544" width="9.140625" style="211"/>
    <col min="15545" max="15545" width="3" style="211" customWidth="1"/>
    <col min="15546" max="15546" width="71.5703125" style="211" customWidth="1"/>
    <col min="15547" max="15547" width="16" style="211" customWidth="1"/>
    <col min="15548" max="15548" width="6.140625" style="211" customWidth="1"/>
    <col min="15549" max="15549" width="20.42578125" style="211" customWidth="1"/>
    <col min="15550" max="15550" width="13.42578125" style="211" bestFit="1" customWidth="1"/>
    <col min="15551" max="15551" width="16.85546875" style="211" customWidth="1"/>
    <col min="15552" max="15552" width="15.42578125" style="211" customWidth="1"/>
    <col min="15553" max="15553" width="11.85546875" style="211" customWidth="1"/>
    <col min="15554" max="15554" width="9.140625" style="211" customWidth="1"/>
    <col min="15555" max="15555" width="6.7109375" style="211" customWidth="1"/>
    <col min="15556" max="15793" width="9.140625" style="211"/>
    <col min="15794" max="15794" width="7.140625" style="211" customWidth="1"/>
    <col min="15795" max="15795" width="75.7109375" style="211" customWidth="1"/>
    <col min="15796" max="15796" width="18" style="211" customWidth="1"/>
    <col min="15797" max="15797" width="10.5703125" style="211" customWidth="1"/>
    <col min="15798" max="15800" width="9.140625" style="211"/>
    <col min="15801" max="15801" width="3" style="211" customWidth="1"/>
    <col min="15802" max="15802" width="71.5703125" style="211" customWidth="1"/>
    <col min="15803" max="15803" width="16" style="211" customWidth="1"/>
    <col min="15804" max="15804" width="6.140625" style="211" customWidth="1"/>
    <col min="15805" max="15805" width="20.42578125" style="211" customWidth="1"/>
    <col min="15806" max="15806" width="13.42578125" style="211" bestFit="1" customWidth="1"/>
    <col min="15807" max="15807" width="16.85546875" style="211" customWidth="1"/>
    <col min="15808" max="15808" width="15.42578125" style="211" customWidth="1"/>
    <col min="15809" max="15809" width="11.85546875" style="211" customWidth="1"/>
    <col min="15810" max="15810" width="9.140625" style="211" customWidth="1"/>
    <col min="15811" max="15811" width="6.7109375" style="211" customWidth="1"/>
    <col min="15812" max="16049" width="9.140625" style="211"/>
    <col min="16050" max="16050" width="7.140625" style="211" customWidth="1"/>
    <col min="16051" max="16051" width="75.7109375" style="211" customWidth="1"/>
    <col min="16052" max="16052" width="18" style="211" customWidth="1"/>
    <col min="16053" max="16053" width="10.5703125" style="211" customWidth="1"/>
    <col min="16054" max="16056" width="9.140625" style="211"/>
    <col min="16057" max="16057" width="3" style="211" customWidth="1"/>
    <col min="16058" max="16058" width="71.5703125" style="211" customWidth="1"/>
    <col min="16059" max="16059" width="16" style="211" customWidth="1"/>
    <col min="16060" max="16060" width="6.140625" style="211" customWidth="1"/>
    <col min="16061" max="16061" width="20.42578125" style="211" customWidth="1"/>
    <col min="16062" max="16062" width="13.42578125" style="211" bestFit="1" customWidth="1"/>
    <col min="16063" max="16063" width="16.85546875" style="211" customWidth="1"/>
    <col min="16064" max="16064" width="15.42578125" style="211" customWidth="1"/>
    <col min="16065" max="16065" width="11.85546875" style="211" customWidth="1"/>
    <col min="16066" max="16066" width="9.140625" style="211" customWidth="1"/>
    <col min="16067" max="16067" width="6.7109375" style="211" customWidth="1"/>
    <col min="16068" max="16305" width="9.140625" style="211"/>
    <col min="16306" max="16306" width="7.140625" style="211" customWidth="1"/>
    <col min="16307" max="16307" width="75.7109375" style="211" customWidth="1"/>
    <col min="16308" max="16308" width="18" style="211" customWidth="1"/>
    <col min="16309" max="16309" width="10.5703125" style="211" customWidth="1"/>
    <col min="16310" max="16384" width="9.140625" style="211"/>
  </cols>
  <sheetData>
    <row r="1" spans="1:3" x14ac:dyDescent="0.2">
      <c r="C1" s="596" t="s">
        <v>785</v>
      </c>
    </row>
    <row r="2" spans="1:3" ht="33.75" customHeight="1" x14ac:dyDescent="0.2">
      <c r="A2" s="1404" t="s">
        <v>898</v>
      </c>
      <c r="B2" s="1404"/>
      <c r="C2" s="1404"/>
    </row>
    <row r="3" spans="1:3" ht="10.5" customHeight="1" thickBot="1" x14ac:dyDescent="0.25">
      <c r="A3" s="152"/>
      <c r="B3" s="152"/>
      <c r="C3" s="385"/>
    </row>
    <row r="4" spans="1:3" ht="12.75" customHeight="1" thickBot="1" x14ac:dyDescent="0.25">
      <c r="A4" s="1405" t="s">
        <v>11</v>
      </c>
      <c r="B4" s="1406"/>
      <c r="C4" s="554" t="s">
        <v>42</v>
      </c>
    </row>
    <row r="5" spans="1:3" s="864" customFormat="1" ht="15.75" customHeight="1" x14ac:dyDescent="0.2">
      <c r="A5" s="1407" t="s">
        <v>899</v>
      </c>
      <c r="B5" s="1408"/>
      <c r="C5" s="727">
        <v>17274611.53184</v>
      </c>
    </row>
    <row r="6" spans="1:3" s="864" customFormat="1" ht="15.75" customHeight="1" thickBot="1" x14ac:dyDescent="0.25">
      <c r="A6" s="1409" t="s">
        <v>900</v>
      </c>
      <c r="B6" s="1410"/>
      <c r="C6" s="728">
        <v>17562481.666220002</v>
      </c>
    </row>
    <row r="7" spans="1:3" s="864" customFormat="1" ht="15.75" customHeight="1" thickBot="1" x14ac:dyDescent="0.25">
      <c r="A7" s="1411" t="s">
        <v>901</v>
      </c>
      <c r="B7" s="1412"/>
      <c r="C7" s="558">
        <f>C5-C6</f>
        <v>-287870.13438000157</v>
      </c>
    </row>
    <row r="8" spans="1:3" s="864" customFormat="1" ht="25.5" customHeight="1" x14ac:dyDescent="0.2">
      <c r="A8" s="1402" t="s">
        <v>902</v>
      </c>
      <c r="B8" s="1403"/>
      <c r="C8" s="217">
        <v>5930767.3476200001</v>
      </c>
    </row>
    <row r="9" spans="1:3" s="864" customFormat="1" ht="12.75" customHeight="1" x14ac:dyDescent="0.2">
      <c r="A9" s="1415" t="s">
        <v>903</v>
      </c>
      <c r="B9" s="1416"/>
      <c r="C9" s="218">
        <v>95.669809999999998</v>
      </c>
    </row>
    <row r="10" spans="1:3" s="864" customFormat="1" ht="12.75" customHeight="1" x14ac:dyDescent="0.2">
      <c r="A10" s="1417" t="s">
        <v>904</v>
      </c>
      <c r="B10" s="1418"/>
      <c r="C10" s="556">
        <v>1080000</v>
      </c>
    </row>
    <row r="11" spans="1:3" s="864" customFormat="1" ht="12.75" customHeight="1" thickBot="1" x14ac:dyDescent="0.25">
      <c r="A11" s="1419" t="s">
        <v>529</v>
      </c>
      <c r="B11" s="1420"/>
      <c r="C11" s="865">
        <f>C18*(-1)</f>
        <v>58.114350000000002</v>
      </c>
    </row>
    <row r="12" spans="1:3" s="867" customFormat="1" ht="22.5" customHeight="1" thickBot="1" x14ac:dyDescent="0.25">
      <c r="A12" s="1421" t="s">
        <v>905</v>
      </c>
      <c r="B12" s="1422"/>
      <c r="C12" s="879">
        <f>C7+C8+C11+C9+C10</f>
        <v>6723050.9973999988</v>
      </c>
    </row>
    <row r="13" spans="1:3" s="864" customFormat="1" ht="22.5" customHeight="1" x14ac:dyDescent="0.2">
      <c r="A13" s="1423" t="s">
        <v>0</v>
      </c>
      <c r="B13" s="1423"/>
      <c r="C13" s="1423"/>
    </row>
    <row r="14" spans="1:3" s="864" customFormat="1" ht="12" customHeight="1" thickBot="1" x14ac:dyDescent="0.25">
      <c r="A14" s="829"/>
      <c r="B14" s="829"/>
      <c r="C14" s="829"/>
    </row>
    <row r="15" spans="1:3" s="864" customFormat="1" ht="13.5" thickBot="1" x14ac:dyDescent="0.25">
      <c r="A15" s="1424" t="s">
        <v>11</v>
      </c>
      <c r="B15" s="1425"/>
      <c r="C15" s="407" t="s">
        <v>42</v>
      </c>
    </row>
    <row r="16" spans="1:3" s="867" customFormat="1" ht="27" customHeight="1" thickBot="1" x14ac:dyDescent="0.25">
      <c r="A16" s="1426" t="s">
        <v>959</v>
      </c>
      <c r="B16" s="1427"/>
      <c r="C16" s="560">
        <v>6723050.9973999998</v>
      </c>
    </row>
    <row r="17" spans="1:3" s="864" customFormat="1" x14ac:dyDescent="0.2">
      <c r="A17" s="1428" t="s">
        <v>12</v>
      </c>
      <c r="B17" s="1429"/>
      <c r="C17" s="555"/>
    </row>
    <row r="18" spans="1:3" s="864" customFormat="1" ht="24" x14ac:dyDescent="0.2">
      <c r="A18" s="212"/>
      <c r="B18" s="213" t="s">
        <v>906</v>
      </c>
      <c r="C18" s="218">
        <v>-58.114350000000002</v>
      </c>
    </row>
    <row r="19" spans="1:3" s="867" customFormat="1" ht="16.5" customHeight="1" thickBot="1" x14ac:dyDescent="0.25">
      <c r="A19" s="1430" t="s">
        <v>493</v>
      </c>
      <c r="B19" s="1431"/>
      <c r="C19" s="559">
        <f>C16+C18</f>
        <v>6722992.8830499994</v>
      </c>
    </row>
    <row r="20" spans="1:3" s="864" customFormat="1" x14ac:dyDescent="0.2">
      <c r="A20" s="1428" t="s">
        <v>12</v>
      </c>
      <c r="B20" s="1429"/>
      <c r="C20" s="217"/>
    </row>
    <row r="21" spans="1:3" s="864" customFormat="1" x14ac:dyDescent="0.2">
      <c r="A21" s="214"/>
      <c r="B21" s="213" t="s">
        <v>285</v>
      </c>
      <c r="C21" s="218">
        <v>397861.83289999963</v>
      </c>
    </row>
    <row r="22" spans="1:3" s="864" customFormat="1" x14ac:dyDescent="0.2">
      <c r="A22" s="214"/>
      <c r="B22" s="215" t="s">
        <v>326</v>
      </c>
      <c r="C22" s="218">
        <v>6325035.3803400006</v>
      </c>
    </row>
    <row r="23" spans="1:3" s="864" customFormat="1" x14ac:dyDescent="0.2">
      <c r="A23" s="214"/>
      <c r="B23" s="216" t="s">
        <v>543</v>
      </c>
      <c r="C23" s="218"/>
    </row>
    <row r="24" spans="1:3" s="864" customFormat="1" x14ac:dyDescent="0.2">
      <c r="A24" s="214"/>
      <c r="B24" s="216" t="s">
        <v>907</v>
      </c>
      <c r="C24" s="218">
        <v>95.669809999999998</v>
      </c>
    </row>
    <row r="25" spans="1:3" s="864" customFormat="1" ht="18" customHeight="1" thickBot="1" x14ac:dyDescent="0.25">
      <c r="A25" s="1432" t="s">
        <v>327</v>
      </c>
      <c r="B25" s="1433"/>
      <c r="C25" s="557">
        <f>C21+C22+C23+C24</f>
        <v>6722992.8830500003</v>
      </c>
    </row>
    <row r="26" spans="1:3" s="867" customFormat="1" ht="16.5" customHeight="1" thickBot="1" x14ac:dyDescent="0.25">
      <c r="A26" s="1413" t="s">
        <v>908</v>
      </c>
      <c r="B26" s="1414"/>
      <c r="C26" s="866">
        <f>SUM(C27:C84)</f>
        <v>6722141.1287000002</v>
      </c>
    </row>
    <row r="27" spans="1:3" s="864" customFormat="1" ht="15" customHeight="1" x14ac:dyDescent="0.2">
      <c r="A27" s="1149"/>
      <c r="B27" s="1150" t="s">
        <v>910</v>
      </c>
      <c r="C27" s="1151">
        <v>100000</v>
      </c>
    </row>
    <row r="28" spans="1:3" s="864" customFormat="1" ht="15" customHeight="1" x14ac:dyDescent="0.2">
      <c r="A28" s="1152"/>
      <c r="B28" s="868" t="s">
        <v>911</v>
      </c>
      <c r="C28" s="563">
        <v>30000</v>
      </c>
    </row>
    <row r="29" spans="1:3" s="864" customFormat="1" x14ac:dyDescent="0.2">
      <c r="A29" s="1152"/>
      <c r="B29" s="868" t="s">
        <v>912</v>
      </c>
      <c r="C29" s="563">
        <v>391000</v>
      </c>
    </row>
    <row r="30" spans="1:3" s="864" customFormat="1" ht="33.75" x14ac:dyDescent="0.2">
      <c r="A30" s="1152"/>
      <c r="B30" s="869" t="s">
        <v>913</v>
      </c>
      <c r="C30" s="562">
        <v>356059.43372999999</v>
      </c>
    </row>
    <row r="31" spans="1:3" s="864" customFormat="1" ht="33.75" x14ac:dyDescent="0.2">
      <c r="A31" s="1152"/>
      <c r="B31" s="869" t="s">
        <v>914</v>
      </c>
      <c r="C31" s="562">
        <v>29160.639100000004</v>
      </c>
    </row>
    <row r="32" spans="1:3" s="864" customFormat="1" ht="22.5" customHeight="1" x14ac:dyDescent="0.2">
      <c r="A32" s="1152"/>
      <c r="B32" s="870" t="s">
        <v>915</v>
      </c>
      <c r="C32" s="562">
        <v>11154.65624</v>
      </c>
    </row>
    <row r="33" spans="1:3" s="864" customFormat="1" ht="36" customHeight="1" x14ac:dyDescent="0.2">
      <c r="A33" s="1152"/>
      <c r="B33" s="870" t="s">
        <v>916</v>
      </c>
      <c r="C33" s="562">
        <v>2953.5263799999998</v>
      </c>
    </row>
    <row r="34" spans="1:3" s="864" customFormat="1" ht="45" x14ac:dyDescent="0.2">
      <c r="A34" s="1152"/>
      <c r="B34" s="870" t="s">
        <v>917</v>
      </c>
      <c r="C34" s="562">
        <v>3850.8301900000001</v>
      </c>
    </row>
    <row r="35" spans="1:3" s="864" customFormat="1" ht="22.5" x14ac:dyDescent="0.2">
      <c r="A35" s="1152"/>
      <c r="B35" s="870" t="s">
        <v>918</v>
      </c>
      <c r="C35" s="562">
        <v>200</v>
      </c>
    </row>
    <row r="36" spans="1:3" s="864" customFormat="1" ht="33.75" x14ac:dyDescent="0.2">
      <c r="A36" s="1152"/>
      <c r="B36" s="871" t="s">
        <v>919</v>
      </c>
      <c r="C36" s="562">
        <v>15480.5</v>
      </c>
    </row>
    <row r="37" spans="1:3" s="864" customFormat="1" ht="33.75" x14ac:dyDescent="0.2">
      <c r="A37" s="1152"/>
      <c r="B37" s="871" t="s">
        <v>920</v>
      </c>
      <c r="C37" s="562">
        <v>7849.5521399999998</v>
      </c>
    </row>
    <row r="38" spans="1:3" s="864" customFormat="1" ht="23.25" customHeight="1" x14ac:dyDescent="0.2">
      <c r="A38" s="1156"/>
      <c r="B38" s="878" t="s">
        <v>921</v>
      </c>
      <c r="C38" s="562">
        <v>721612.69554999995</v>
      </c>
    </row>
    <row r="39" spans="1:3" s="864" customFormat="1" ht="20.25" customHeight="1" x14ac:dyDescent="0.2">
      <c r="A39" s="885"/>
      <c r="B39" s="886"/>
      <c r="C39" s="887"/>
    </row>
    <row r="40" spans="1:3" s="864" customFormat="1" ht="15.75" customHeight="1" thickBot="1" x14ac:dyDescent="0.25">
      <c r="A40" s="211"/>
      <c r="B40" s="211"/>
      <c r="C40" s="596" t="s">
        <v>786</v>
      </c>
    </row>
    <row r="41" spans="1:3" s="864" customFormat="1" ht="13.5" customHeight="1" thickBot="1" x14ac:dyDescent="0.25">
      <c r="A41" s="1405" t="s">
        <v>11</v>
      </c>
      <c r="B41" s="1406"/>
      <c r="C41" s="554" t="s">
        <v>42</v>
      </c>
    </row>
    <row r="42" spans="1:3" s="864" customFormat="1" x14ac:dyDescent="0.2">
      <c r="A42" s="1436" t="s">
        <v>908</v>
      </c>
      <c r="B42" s="1437"/>
      <c r="C42" s="412" t="s">
        <v>542</v>
      </c>
    </row>
    <row r="43" spans="1:3" s="864" customFormat="1" ht="33.75" x14ac:dyDescent="0.2">
      <c r="A43" s="1152"/>
      <c r="B43" s="884" t="s">
        <v>922</v>
      </c>
      <c r="C43" s="562">
        <v>1596061</v>
      </c>
    </row>
    <row r="44" spans="1:3" s="864" customFormat="1" ht="15" customHeight="1" x14ac:dyDescent="0.2">
      <c r="A44" s="1152"/>
      <c r="B44" s="872" t="s">
        <v>923</v>
      </c>
      <c r="C44" s="562">
        <v>166000</v>
      </c>
    </row>
    <row r="45" spans="1:3" s="864" customFormat="1" ht="22.5" x14ac:dyDescent="0.2">
      <c r="A45" s="1152"/>
      <c r="B45" s="871" t="s">
        <v>924</v>
      </c>
      <c r="C45" s="562">
        <v>30889.188809999992</v>
      </c>
    </row>
    <row r="46" spans="1:3" s="864" customFormat="1" ht="33.75" x14ac:dyDescent="0.2">
      <c r="A46" s="1152"/>
      <c r="B46" s="871" t="s">
        <v>925</v>
      </c>
      <c r="C46" s="562">
        <v>25362.442999999999</v>
      </c>
    </row>
    <row r="47" spans="1:3" s="864" customFormat="1" ht="22.5" x14ac:dyDescent="0.2">
      <c r="A47" s="1152"/>
      <c r="B47" s="871" t="s">
        <v>926</v>
      </c>
      <c r="C47" s="562">
        <v>1189.4580000000001</v>
      </c>
    </row>
    <row r="48" spans="1:3" s="864" customFormat="1" ht="27.75" customHeight="1" x14ac:dyDescent="0.2">
      <c r="A48" s="1152"/>
      <c r="B48" s="869" t="s">
        <v>927</v>
      </c>
      <c r="C48" s="562">
        <v>11369.752499999997</v>
      </c>
    </row>
    <row r="49" spans="1:3" s="864" customFormat="1" ht="22.5" x14ac:dyDescent="0.2">
      <c r="A49" s="1152"/>
      <c r="B49" s="869" t="s">
        <v>928</v>
      </c>
      <c r="C49" s="562">
        <v>307.02</v>
      </c>
    </row>
    <row r="50" spans="1:3" s="864" customFormat="1" ht="36" customHeight="1" x14ac:dyDescent="0.2">
      <c r="A50" s="1152"/>
      <c r="B50" s="873" t="s">
        <v>929</v>
      </c>
      <c r="C50" s="562">
        <f>1080000-296707.05328</f>
        <v>783292.94672000001</v>
      </c>
    </row>
    <row r="51" spans="1:3" s="864" customFormat="1" ht="33.75" x14ac:dyDescent="0.2">
      <c r="A51" s="1152"/>
      <c r="B51" s="869" t="s">
        <v>930</v>
      </c>
      <c r="C51" s="562">
        <v>17414.718150000001</v>
      </c>
    </row>
    <row r="52" spans="1:3" s="864" customFormat="1" ht="33.75" x14ac:dyDescent="0.2">
      <c r="A52" s="1152"/>
      <c r="B52" s="869" t="s">
        <v>931</v>
      </c>
      <c r="C52" s="562">
        <v>2577.50945</v>
      </c>
    </row>
    <row r="53" spans="1:3" s="864" customFormat="1" ht="22.5" x14ac:dyDescent="0.2">
      <c r="A53" s="1152"/>
      <c r="B53" s="869" t="s">
        <v>932</v>
      </c>
      <c r="C53" s="562">
        <v>68693.567999999999</v>
      </c>
    </row>
    <row r="54" spans="1:3" s="864" customFormat="1" ht="22.5" x14ac:dyDescent="0.2">
      <c r="A54" s="1152"/>
      <c r="B54" s="869" t="s">
        <v>933</v>
      </c>
      <c r="C54" s="562">
        <v>7635.3779599999998</v>
      </c>
    </row>
    <row r="55" spans="1:3" s="864" customFormat="1" ht="22.5" x14ac:dyDescent="0.2">
      <c r="A55" s="1152"/>
      <c r="B55" s="869" t="s">
        <v>934</v>
      </c>
      <c r="C55" s="562">
        <v>1367.07638</v>
      </c>
    </row>
    <row r="56" spans="1:3" s="864" customFormat="1" ht="22.5" x14ac:dyDescent="0.2">
      <c r="A56" s="1152"/>
      <c r="B56" s="869" t="s">
        <v>935</v>
      </c>
      <c r="C56" s="562">
        <v>3653</v>
      </c>
    </row>
    <row r="57" spans="1:3" s="864" customFormat="1" ht="33.75" x14ac:dyDescent="0.2">
      <c r="A57" s="1152"/>
      <c r="B57" s="869" t="s">
        <v>936</v>
      </c>
      <c r="C57" s="562">
        <v>18391.207699999999</v>
      </c>
    </row>
    <row r="58" spans="1:3" s="864" customFormat="1" ht="33.75" x14ac:dyDescent="0.2">
      <c r="A58" s="1152"/>
      <c r="B58" s="869" t="s">
        <v>937</v>
      </c>
      <c r="C58" s="562">
        <v>49065.221060000003</v>
      </c>
    </row>
    <row r="59" spans="1:3" s="864" customFormat="1" ht="25.5" customHeight="1" x14ac:dyDescent="0.2">
      <c r="A59" s="1152"/>
      <c r="B59" s="874" t="s">
        <v>938</v>
      </c>
      <c r="C59" s="562">
        <v>35677.146410000001</v>
      </c>
    </row>
    <row r="60" spans="1:3" s="864" customFormat="1" ht="33.75" x14ac:dyDescent="0.2">
      <c r="A60" s="1152"/>
      <c r="B60" s="871" t="s">
        <v>939</v>
      </c>
      <c r="C60" s="562">
        <v>8446.4219900000007</v>
      </c>
    </row>
    <row r="61" spans="1:3" s="864" customFormat="1" ht="33.75" x14ac:dyDescent="0.2">
      <c r="A61" s="1152"/>
      <c r="B61" s="869" t="s">
        <v>940</v>
      </c>
      <c r="C61" s="562">
        <v>6665.8337499999998</v>
      </c>
    </row>
    <row r="62" spans="1:3" s="864" customFormat="1" ht="33.75" x14ac:dyDescent="0.2">
      <c r="A62" s="1152"/>
      <c r="B62" s="869" t="s">
        <v>941</v>
      </c>
      <c r="C62" s="562">
        <v>2673</v>
      </c>
    </row>
    <row r="63" spans="1:3" s="864" customFormat="1" ht="45" x14ac:dyDescent="0.2">
      <c r="A63" s="1152"/>
      <c r="B63" s="869" t="s">
        <v>942</v>
      </c>
      <c r="C63" s="562">
        <v>46551.88192</v>
      </c>
    </row>
    <row r="64" spans="1:3" s="864" customFormat="1" ht="33.75" x14ac:dyDescent="0.2">
      <c r="A64" s="1152"/>
      <c r="B64" s="871" t="s">
        <v>943</v>
      </c>
      <c r="C64" s="562">
        <v>26880.18806</v>
      </c>
    </row>
    <row r="65" spans="1:3" ht="33.75" x14ac:dyDescent="0.2">
      <c r="A65" s="1153"/>
      <c r="B65" s="869" t="s">
        <v>944</v>
      </c>
      <c r="C65" s="562">
        <f>120373.70326+600</f>
        <v>120973.70325999999</v>
      </c>
    </row>
    <row r="66" spans="1:3" ht="33.75" x14ac:dyDescent="0.2">
      <c r="A66" s="1155"/>
      <c r="B66" s="880" t="s">
        <v>945</v>
      </c>
      <c r="C66" s="562">
        <v>157624.13399999999</v>
      </c>
    </row>
    <row r="67" spans="1:3" ht="17.25" customHeight="1" x14ac:dyDescent="0.2">
      <c r="A67" s="881"/>
      <c r="B67" s="886"/>
      <c r="C67" s="887"/>
    </row>
    <row r="68" spans="1:3" ht="14.25" customHeight="1" thickBot="1" x14ac:dyDescent="0.25">
      <c r="C68" s="596" t="s">
        <v>787</v>
      </c>
    </row>
    <row r="69" spans="1:3" ht="13.5" thickBot="1" x14ac:dyDescent="0.25">
      <c r="A69" s="1405" t="s">
        <v>11</v>
      </c>
      <c r="B69" s="1406"/>
      <c r="C69" s="554" t="s">
        <v>42</v>
      </c>
    </row>
    <row r="70" spans="1:3" x14ac:dyDescent="0.2">
      <c r="A70" s="1436" t="s">
        <v>908</v>
      </c>
      <c r="B70" s="1437"/>
      <c r="C70" s="412" t="s">
        <v>542</v>
      </c>
    </row>
    <row r="71" spans="1:3" ht="33.75" x14ac:dyDescent="0.2">
      <c r="A71" s="1153"/>
      <c r="B71" s="886" t="s">
        <v>946</v>
      </c>
      <c r="C71" s="562">
        <v>47841.128839999998</v>
      </c>
    </row>
    <row r="72" spans="1:3" s="864" customFormat="1" ht="22.5" x14ac:dyDescent="0.2">
      <c r="A72" s="1152"/>
      <c r="B72" s="871" t="s">
        <v>947</v>
      </c>
      <c r="C72" s="562">
        <v>19853.046480000001</v>
      </c>
    </row>
    <row r="73" spans="1:3" ht="33.75" x14ac:dyDescent="0.2">
      <c r="A73" s="1153"/>
      <c r="B73" s="875" t="s">
        <v>948</v>
      </c>
      <c r="C73" s="561">
        <v>3884.5957600000015</v>
      </c>
    </row>
    <row r="74" spans="1:3" ht="45" x14ac:dyDescent="0.2">
      <c r="A74" s="1153"/>
      <c r="B74" s="875" t="s">
        <v>949</v>
      </c>
      <c r="C74" s="561">
        <v>120894</v>
      </c>
    </row>
    <row r="75" spans="1:3" ht="22.5" x14ac:dyDescent="0.2">
      <c r="A75" s="1153"/>
      <c r="B75" s="871" t="s">
        <v>950</v>
      </c>
      <c r="C75" s="561">
        <v>2440</v>
      </c>
    </row>
    <row r="76" spans="1:3" ht="33.75" x14ac:dyDescent="0.2">
      <c r="A76" s="1153"/>
      <c r="B76" s="875" t="s">
        <v>951</v>
      </c>
      <c r="C76" s="561">
        <v>795722.35589000001</v>
      </c>
    </row>
    <row r="77" spans="1:3" ht="33.75" x14ac:dyDescent="0.2">
      <c r="A77" s="1153"/>
      <c r="B77" s="875" t="s">
        <v>952</v>
      </c>
      <c r="C77" s="561">
        <v>14000</v>
      </c>
    </row>
    <row r="78" spans="1:3" ht="33.75" x14ac:dyDescent="0.2">
      <c r="A78" s="1153"/>
      <c r="B78" s="876" t="s">
        <v>953</v>
      </c>
      <c r="C78" s="561">
        <v>17265.78961</v>
      </c>
    </row>
    <row r="79" spans="1:3" ht="33.75" x14ac:dyDescent="0.2">
      <c r="A79" s="1153"/>
      <c r="B79" s="875" t="s">
        <v>954</v>
      </c>
      <c r="C79" s="561">
        <v>20</v>
      </c>
    </row>
    <row r="80" spans="1:3" ht="33.75" x14ac:dyDescent="0.2">
      <c r="A80" s="1153"/>
      <c r="B80" s="875" t="s">
        <v>955</v>
      </c>
      <c r="C80" s="561">
        <v>69.108999999999995</v>
      </c>
    </row>
    <row r="81" spans="1:3" ht="22.5" x14ac:dyDescent="0.2">
      <c r="A81" s="1153"/>
      <c r="B81" s="877" t="s">
        <v>956</v>
      </c>
      <c r="C81" s="561">
        <v>608000</v>
      </c>
    </row>
    <row r="82" spans="1:3" s="553" customFormat="1" ht="22.5" x14ac:dyDescent="0.2">
      <c r="A82" s="1153"/>
      <c r="B82" s="877" t="s">
        <v>957</v>
      </c>
      <c r="C82" s="561">
        <v>1067.4726700000001</v>
      </c>
    </row>
    <row r="83" spans="1:3" s="553" customFormat="1" ht="22.5" x14ac:dyDescent="0.2">
      <c r="A83" s="1153"/>
      <c r="B83" s="878" t="s">
        <v>958</v>
      </c>
      <c r="C83" s="561">
        <v>233000</v>
      </c>
    </row>
    <row r="84" spans="1:3" s="553" customFormat="1" ht="13.5" thickBot="1" x14ac:dyDescent="0.25">
      <c r="A84" s="1154"/>
      <c r="B84" s="882"/>
      <c r="C84" s="883"/>
    </row>
    <row r="85" spans="1:3" ht="25.5" customHeight="1" thickBot="1" x14ac:dyDescent="0.25">
      <c r="A85" s="1434" t="s">
        <v>909</v>
      </c>
      <c r="B85" s="1435"/>
      <c r="C85" s="560">
        <f>C19-C26</f>
        <v>851.75434999912977</v>
      </c>
    </row>
  </sheetData>
  <mergeCells count="23">
    <mergeCell ref="A85:B85"/>
    <mergeCell ref="A41:B41"/>
    <mergeCell ref="A42:B42"/>
    <mergeCell ref="A69:B69"/>
    <mergeCell ref="A70:B70"/>
    <mergeCell ref="A26:B26"/>
    <mergeCell ref="A9:B9"/>
    <mergeCell ref="A10:B10"/>
    <mergeCell ref="A11:B11"/>
    <mergeCell ref="A12:B12"/>
    <mergeCell ref="A13:C13"/>
    <mergeCell ref="A15:B15"/>
    <mergeCell ref="A16:B16"/>
    <mergeCell ref="A17:B17"/>
    <mergeCell ref="A19:B19"/>
    <mergeCell ref="A20:B20"/>
    <mergeCell ref="A25:B25"/>
    <mergeCell ref="A8:B8"/>
    <mergeCell ref="A2:C2"/>
    <mergeCell ref="A4:B4"/>
    <mergeCell ref="A5:B5"/>
    <mergeCell ref="A6:B6"/>
    <mergeCell ref="A7:B7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AE8D-8103-4D90-9E77-5A7CD92DE6A2}">
  <sheetPr>
    <tabColor theme="3" tint="0.39997558519241921"/>
  </sheetPr>
  <dimension ref="A1:F115"/>
  <sheetViews>
    <sheetView workbookViewId="0">
      <selection activeCell="F4" sqref="F4"/>
    </sheetView>
  </sheetViews>
  <sheetFormatPr defaultRowHeight="12.75" x14ac:dyDescent="0.2"/>
  <cols>
    <col min="1" max="1" width="7.140625" style="739" customWidth="1"/>
    <col min="2" max="2" width="41" style="739" customWidth="1"/>
    <col min="3" max="3" width="12" style="739" customWidth="1"/>
    <col min="4" max="4" width="12.140625" style="739" customWidth="1"/>
    <col min="5" max="5" width="12.28515625" style="739" customWidth="1"/>
    <col min="6" max="6" width="7.42578125" style="739" customWidth="1"/>
    <col min="9" max="9" width="11.28515625" bestFit="1" customWidth="1"/>
    <col min="10" max="10" width="13.42578125" bestFit="1" customWidth="1"/>
    <col min="11" max="11" width="14.7109375" bestFit="1" customWidth="1"/>
    <col min="12" max="12" width="13.140625" customWidth="1"/>
  </cols>
  <sheetData>
    <row r="1" spans="1:6" x14ac:dyDescent="0.2">
      <c r="A1" s="3"/>
      <c r="B1" s="3"/>
      <c r="C1" s="3"/>
      <c r="D1" s="3"/>
      <c r="E1" s="3"/>
      <c r="F1" s="451" t="s">
        <v>693</v>
      </c>
    </row>
    <row r="2" spans="1:6" ht="17.25" customHeight="1" x14ac:dyDescent="0.25">
      <c r="A2" s="1211" t="s">
        <v>798</v>
      </c>
      <c r="B2" s="1211"/>
      <c r="C2" s="1211"/>
      <c r="D2" s="1211"/>
      <c r="E2" s="1211"/>
      <c r="F2" s="1211"/>
    </row>
    <row r="3" spans="1:6" ht="13.5" customHeight="1" thickBot="1" x14ac:dyDescent="0.25">
      <c r="A3" s="740"/>
      <c r="B3" s="471"/>
      <c r="C3" s="471"/>
      <c r="D3" s="471"/>
      <c r="E3" s="478"/>
      <c r="F3" s="741" t="s">
        <v>32</v>
      </c>
    </row>
    <row r="4" spans="1:6" ht="12.75" customHeight="1" thickBot="1" x14ac:dyDescent="0.25">
      <c r="A4" s="742" t="s">
        <v>141</v>
      </c>
      <c r="B4" s="743" t="s">
        <v>269</v>
      </c>
      <c r="C4" s="444" t="s">
        <v>790</v>
      </c>
      <c r="D4" s="444" t="s">
        <v>791</v>
      </c>
      <c r="E4" s="744" t="s">
        <v>43</v>
      </c>
      <c r="F4" s="745" t="s">
        <v>35</v>
      </c>
    </row>
    <row r="5" spans="1:6" s="588" customFormat="1" ht="14.25" customHeight="1" thickBot="1" x14ac:dyDescent="0.25">
      <c r="A5" s="591">
        <v>910</v>
      </c>
      <c r="B5" s="587" t="s">
        <v>419</v>
      </c>
      <c r="C5" s="584">
        <f t="shared" ref="C5:D5" si="0">SUM(C6:C7)</f>
        <v>46170.39</v>
      </c>
      <c r="D5" s="584">
        <f t="shared" si="0"/>
        <v>46270.39</v>
      </c>
      <c r="E5" s="584">
        <f>SUM(E6:E7)</f>
        <v>37062.653790000004</v>
      </c>
      <c r="F5" s="750">
        <f>(E5/D5)*100</f>
        <v>80.100154310348387</v>
      </c>
    </row>
    <row r="6" spans="1:6" ht="12.75" customHeight="1" x14ac:dyDescent="0.2">
      <c r="A6" s="479">
        <v>91001</v>
      </c>
      <c r="B6" s="765" t="s">
        <v>142</v>
      </c>
      <c r="C6" s="749">
        <v>5406.8</v>
      </c>
      <c r="D6" s="749">
        <v>5506.8</v>
      </c>
      <c r="E6" s="749">
        <v>3900.0753599999998</v>
      </c>
      <c r="F6" s="763">
        <f t="shared" ref="F6:F58" si="1">(E6/D6)*100</f>
        <v>70.822898234909559</v>
      </c>
    </row>
    <row r="7" spans="1:6" ht="23.25" thickBot="1" x14ac:dyDescent="0.25">
      <c r="A7" s="476">
        <v>91015</v>
      </c>
      <c r="B7" s="465" t="s">
        <v>420</v>
      </c>
      <c r="C7" s="758">
        <v>40763.589999999997</v>
      </c>
      <c r="D7" s="758">
        <v>40763.589999999997</v>
      </c>
      <c r="E7" s="758">
        <v>33162.578430000001</v>
      </c>
      <c r="F7" s="759">
        <f t="shared" si="1"/>
        <v>81.353429445247599</v>
      </c>
    </row>
    <row r="8" spans="1:6" s="588" customFormat="1" ht="14.25" customHeight="1" thickBot="1" x14ac:dyDescent="0.25">
      <c r="A8" s="586">
        <v>911</v>
      </c>
      <c r="B8" s="587" t="s">
        <v>421</v>
      </c>
      <c r="C8" s="766">
        <f t="shared" ref="C8:D8" si="2">SUM(C9)</f>
        <v>417917.46799999999</v>
      </c>
      <c r="D8" s="766">
        <f t="shared" si="2"/>
        <v>419593.65937000001</v>
      </c>
      <c r="E8" s="766">
        <f>SUM(E9)</f>
        <v>389320.52671000001</v>
      </c>
      <c r="F8" s="750">
        <f t="shared" si="1"/>
        <v>92.785131046676511</v>
      </c>
    </row>
    <row r="9" spans="1:6" ht="12.75" customHeight="1" thickBot="1" x14ac:dyDescent="0.25">
      <c r="A9" s="746">
        <v>91115</v>
      </c>
      <c r="B9" s="470" t="s">
        <v>143</v>
      </c>
      <c r="C9" s="752">
        <v>417917.46799999999</v>
      </c>
      <c r="D9" s="752">
        <v>419593.65937000001</v>
      </c>
      <c r="E9" s="752">
        <v>389320.52671000001</v>
      </c>
      <c r="F9" s="767">
        <f t="shared" si="1"/>
        <v>92.785131046676511</v>
      </c>
    </row>
    <row r="10" spans="1:6" s="588" customFormat="1" ht="14.25" customHeight="1" thickBot="1" x14ac:dyDescent="0.25">
      <c r="A10" s="586">
        <v>912</v>
      </c>
      <c r="B10" s="587" t="s">
        <v>422</v>
      </c>
      <c r="C10" s="585">
        <f t="shared" ref="C10:D10" si="3">SUM(C11:C15)</f>
        <v>83163</v>
      </c>
      <c r="D10" s="585">
        <f t="shared" si="3"/>
        <v>318988.25700000004</v>
      </c>
      <c r="E10" s="585">
        <f>SUM(E11:E15)</f>
        <v>162588.28959999999</v>
      </c>
      <c r="F10" s="750">
        <f t="shared" si="1"/>
        <v>50.969992164946675</v>
      </c>
    </row>
    <row r="11" spans="1:6" ht="12.75" customHeight="1" x14ac:dyDescent="0.2">
      <c r="A11" s="479">
        <v>91204</v>
      </c>
      <c r="B11" s="463" t="s">
        <v>423</v>
      </c>
      <c r="C11" s="749">
        <v>25750</v>
      </c>
      <c r="D11" s="749">
        <v>148735.63500000001</v>
      </c>
      <c r="E11" s="749">
        <v>79976.240909999993</v>
      </c>
      <c r="F11" s="763">
        <f t="shared" si="1"/>
        <v>53.770732824047165</v>
      </c>
    </row>
    <row r="12" spans="1:6" ht="12.75" customHeight="1" x14ac:dyDescent="0.2">
      <c r="A12" s="480">
        <v>91205</v>
      </c>
      <c r="B12" s="60" t="s">
        <v>152</v>
      </c>
      <c r="C12" s="65">
        <v>15523</v>
      </c>
      <c r="D12" s="65">
        <v>29132.724999999999</v>
      </c>
      <c r="E12" s="65">
        <v>19069.987670000002</v>
      </c>
      <c r="F12" s="757">
        <f t="shared" si="1"/>
        <v>65.458990430864276</v>
      </c>
    </row>
    <row r="13" spans="1:6" ht="12.75" customHeight="1" x14ac:dyDescent="0.2">
      <c r="A13" s="480">
        <v>91206</v>
      </c>
      <c r="B13" s="60" t="s">
        <v>144</v>
      </c>
      <c r="C13" s="65">
        <v>25650</v>
      </c>
      <c r="D13" s="65">
        <v>77019.667499999996</v>
      </c>
      <c r="E13" s="65">
        <v>26810.167000000001</v>
      </c>
      <c r="F13" s="757">
        <f t="shared" si="1"/>
        <v>34.809507584540015</v>
      </c>
    </row>
    <row r="14" spans="1:6" ht="12.75" customHeight="1" x14ac:dyDescent="0.2">
      <c r="A14" s="480">
        <v>91207</v>
      </c>
      <c r="B14" s="60" t="s">
        <v>424</v>
      </c>
      <c r="C14" s="65">
        <v>13740</v>
      </c>
      <c r="D14" s="65">
        <v>48167.5</v>
      </c>
      <c r="E14" s="65">
        <v>25799.164519999998</v>
      </c>
      <c r="F14" s="757">
        <f t="shared" si="1"/>
        <v>53.561352613276583</v>
      </c>
    </row>
    <row r="15" spans="1:6" ht="12.75" customHeight="1" thickBot="1" x14ac:dyDescent="0.25">
      <c r="A15" s="483">
        <v>91209</v>
      </c>
      <c r="B15" s="469" t="s">
        <v>145</v>
      </c>
      <c r="C15" s="758">
        <v>2500</v>
      </c>
      <c r="D15" s="758">
        <v>15932.729499999999</v>
      </c>
      <c r="E15" s="758">
        <v>10932.729499999999</v>
      </c>
      <c r="F15" s="759">
        <f t="shared" si="1"/>
        <v>68.618057565089515</v>
      </c>
    </row>
    <row r="16" spans="1:6" s="588" customFormat="1" ht="14.25" customHeight="1" thickBot="1" x14ac:dyDescent="0.25">
      <c r="A16" s="586">
        <v>913</v>
      </c>
      <c r="B16" s="587" t="s">
        <v>425</v>
      </c>
      <c r="C16" s="584">
        <f>SUM(C17:C24)</f>
        <v>1712961.5399999998</v>
      </c>
      <c r="D16" s="584">
        <f>SUM(D17:D24)</f>
        <v>1738208.3060000001</v>
      </c>
      <c r="E16" s="584">
        <f>SUM(E17:E24)</f>
        <v>1732913.0190000001</v>
      </c>
      <c r="F16" s="750">
        <f t="shared" si="1"/>
        <v>99.69535946976427</v>
      </c>
    </row>
    <row r="17" spans="1:6" ht="12.75" customHeight="1" x14ac:dyDescent="0.2">
      <c r="A17" s="479">
        <v>91303</v>
      </c>
      <c r="B17" s="463" t="s">
        <v>695</v>
      </c>
      <c r="C17" s="749">
        <v>0</v>
      </c>
      <c r="D17" s="749">
        <v>0</v>
      </c>
      <c r="E17" s="768">
        <v>0</v>
      </c>
      <c r="F17" s="763" t="s">
        <v>37</v>
      </c>
    </row>
    <row r="18" spans="1:6" ht="12.75" customHeight="1" x14ac:dyDescent="0.2">
      <c r="A18" s="479">
        <v>91304</v>
      </c>
      <c r="B18" s="60" t="s">
        <v>423</v>
      </c>
      <c r="C18" s="65">
        <v>413987.63</v>
      </c>
      <c r="D18" s="65">
        <v>403127.63</v>
      </c>
      <c r="E18" s="65">
        <v>402935.14199999999</v>
      </c>
      <c r="F18" s="757">
        <f t="shared" si="1"/>
        <v>99.952251350273357</v>
      </c>
    </row>
    <row r="19" spans="1:6" ht="12.75" customHeight="1" x14ac:dyDescent="0.2">
      <c r="A19" s="480">
        <v>91305</v>
      </c>
      <c r="B19" s="60" t="s">
        <v>152</v>
      </c>
      <c r="C19" s="65">
        <v>187408.85</v>
      </c>
      <c r="D19" s="65">
        <v>188076.99799999999</v>
      </c>
      <c r="E19" s="65">
        <v>187408.84700000001</v>
      </c>
      <c r="F19" s="757">
        <f t="shared" si="1"/>
        <v>99.644746031090961</v>
      </c>
    </row>
    <row r="20" spans="1:6" ht="12.75" customHeight="1" x14ac:dyDescent="0.2">
      <c r="A20" s="480">
        <v>91306</v>
      </c>
      <c r="B20" s="60" t="s">
        <v>144</v>
      </c>
      <c r="C20" s="65">
        <v>482000</v>
      </c>
      <c r="D20" s="65">
        <v>506190</v>
      </c>
      <c r="E20" s="65">
        <v>506190</v>
      </c>
      <c r="F20" s="757">
        <f t="shared" si="1"/>
        <v>100</v>
      </c>
    </row>
    <row r="21" spans="1:6" ht="12.75" customHeight="1" x14ac:dyDescent="0.2">
      <c r="A21" s="480">
        <v>91307</v>
      </c>
      <c r="B21" s="60" t="s">
        <v>424</v>
      </c>
      <c r="C21" s="65">
        <v>311105.36</v>
      </c>
      <c r="D21" s="65">
        <v>319753.978</v>
      </c>
      <c r="E21" s="65">
        <v>319583.978</v>
      </c>
      <c r="F21" s="757">
        <f t="shared" si="1"/>
        <v>99.946834125078496</v>
      </c>
    </row>
    <row r="22" spans="1:6" ht="12.75" customHeight="1" x14ac:dyDescent="0.2">
      <c r="A22" s="480">
        <v>91308</v>
      </c>
      <c r="B22" s="60" t="s">
        <v>426</v>
      </c>
      <c r="C22" s="65">
        <v>9435.7000000000007</v>
      </c>
      <c r="D22" s="65">
        <v>9435.7000000000007</v>
      </c>
      <c r="E22" s="65">
        <v>9435.7000000000007</v>
      </c>
      <c r="F22" s="757">
        <f t="shared" si="1"/>
        <v>100</v>
      </c>
    </row>
    <row r="23" spans="1:6" ht="12.75" customHeight="1" x14ac:dyDescent="0.2">
      <c r="A23" s="480">
        <v>91309</v>
      </c>
      <c r="B23" s="60" t="s">
        <v>145</v>
      </c>
      <c r="C23" s="65">
        <v>284024</v>
      </c>
      <c r="D23" s="65">
        <v>286624</v>
      </c>
      <c r="E23" s="65">
        <v>286624</v>
      </c>
      <c r="F23" s="757">
        <f t="shared" si="1"/>
        <v>100</v>
      </c>
    </row>
    <row r="24" spans="1:6" ht="12.75" customHeight="1" thickBot="1" x14ac:dyDescent="0.25">
      <c r="A24" s="476">
        <v>91318</v>
      </c>
      <c r="B24" s="250" t="s">
        <v>486</v>
      </c>
      <c r="C24" s="758">
        <v>25000</v>
      </c>
      <c r="D24" s="758">
        <v>25000</v>
      </c>
      <c r="E24" s="758">
        <v>20735.351999999999</v>
      </c>
      <c r="F24" s="759">
        <f t="shared" si="1"/>
        <v>82.941407999999996</v>
      </c>
    </row>
    <row r="25" spans="1:6" s="588" customFormat="1" ht="14.25" customHeight="1" thickBot="1" x14ac:dyDescent="0.25">
      <c r="A25" s="586">
        <v>914</v>
      </c>
      <c r="B25" s="590" t="s">
        <v>517</v>
      </c>
      <c r="C25" s="764">
        <f>SUM(C26:C41)</f>
        <v>240912.75</v>
      </c>
      <c r="D25" s="764">
        <f>SUM(D26:D41)</f>
        <v>352954.54800000001</v>
      </c>
      <c r="E25" s="764">
        <f>SUM(E26:E41)</f>
        <v>251871.30822000001</v>
      </c>
      <c r="F25" s="750">
        <f t="shared" si="1"/>
        <v>71.360833752452464</v>
      </c>
    </row>
    <row r="26" spans="1:6" ht="12.75" customHeight="1" x14ac:dyDescent="0.2">
      <c r="A26" s="479">
        <v>91401</v>
      </c>
      <c r="B26" s="463" t="s">
        <v>199</v>
      </c>
      <c r="C26" s="749">
        <v>17284</v>
      </c>
      <c r="D26" s="749">
        <v>18473.5</v>
      </c>
      <c r="E26" s="749">
        <v>13246.220960000001</v>
      </c>
      <c r="F26" s="763">
        <f t="shared" si="1"/>
        <v>71.703905377973854</v>
      </c>
    </row>
    <row r="27" spans="1:6" ht="12.75" customHeight="1" x14ac:dyDescent="0.2">
      <c r="A27" s="480">
        <v>91402</v>
      </c>
      <c r="B27" s="60" t="s">
        <v>149</v>
      </c>
      <c r="C27" s="65">
        <v>19152</v>
      </c>
      <c r="D27" s="65">
        <v>19333.900000000001</v>
      </c>
      <c r="E27" s="65">
        <v>9853.6355800000001</v>
      </c>
      <c r="F27" s="757">
        <f t="shared" si="1"/>
        <v>50.9655867672844</v>
      </c>
    </row>
    <row r="28" spans="1:6" ht="12.75" customHeight="1" x14ac:dyDescent="0.2">
      <c r="A28" s="480">
        <v>91403</v>
      </c>
      <c r="B28" s="60" t="s">
        <v>146</v>
      </c>
      <c r="C28" s="65">
        <v>12865</v>
      </c>
      <c r="D28" s="65">
        <v>83444.740000000005</v>
      </c>
      <c r="E28" s="65">
        <v>76583.532200000001</v>
      </c>
      <c r="F28" s="757">
        <f t="shared" si="1"/>
        <v>91.777543078209604</v>
      </c>
    </row>
    <row r="29" spans="1:6" ht="12.75" customHeight="1" x14ac:dyDescent="0.2">
      <c r="A29" s="480">
        <v>91404</v>
      </c>
      <c r="B29" s="60" t="s">
        <v>427</v>
      </c>
      <c r="C29" s="65">
        <v>10275</v>
      </c>
      <c r="D29" s="65">
        <v>10728</v>
      </c>
      <c r="E29" s="65">
        <v>5706.9436399999995</v>
      </c>
      <c r="F29" s="757">
        <f t="shared" si="1"/>
        <v>53.196715510812822</v>
      </c>
    </row>
    <row r="30" spans="1:6" ht="12.75" customHeight="1" x14ac:dyDescent="0.2">
      <c r="A30" s="480">
        <v>91405</v>
      </c>
      <c r="B30" s="60" t="s">
        <v>153</v>
      </c>
      <c r="C30" s="65">
        <v>4842</v>
      </c>
      <c r="D30" s="65">
        <v>6107.652</v>
      </c>
      <c r="E30" s="65">
        <v>4396.9842099999996</v>
      </c>
      <c r="F30" s="757">
        <f t="shared" si="1"/>
        <v>71.991400459620152</v>
      </c>
    </row>
    <row r="31" spans="1:6" ht="12.75" customHeight="1" x14ac:dyDescent="0.2">
      <c r="A31" s="480">
        <v>91406</v>
      </c>
      <c r="B31" s="60" t="s">
        <v>598</v>
      </c>
      <c r="C31" s="65">
        <v>4442.09</v>
      </c>
      <c r="D31" s="65">
        <v>4442.0929999999998</v>
      </c>
      <c r="E31" s="65">
        <v>2399.13546</v>
      </c>
      <c r="F31" s="757">
        <f t="shared" si="1"/>
        <v>54.009122726606584</v>
      </c>
    </row>
    <row r="32" spans="1:6" ht="12.75" customHeight="1" x14ac:dyDescent="0.2">
      <c r="A32" s="480">
        <v>91407</v>
      </c>
      <c r="B32" s="60" t="s">
        <v>202</v>
      </c>
      <c r="C32" s="65">
        <v>21430</v>
      </c>
      <c r="D32" s="65">
        <v>25894.81</v>
      </c>
      <c r="E32" s="65">
        <v>25238.876660000002</v>
      </c>
      <c r="F32" s="757">
        <f t="shared" si="1"/>
        <v>97.466931249930013</v>
      </c>
    </row>
    <row r="33" spans="1:6" ht="12.75" customHeight="1" x14ac:dyDescent="0.2">
      <c r="A33" s="480">
        <v>91408</v>
      </c>
      <c r="B33" s="60" t="s">
        <v>203</v>
      </c>
      <c r="C33" s="65">
        <v>12591.2</v>
      </c>
      <c r="D33" s="65">
        <v>14163.844999999999</v>
      </c>
      <c r="E33" s="65">
        <v>6438.7209400000002</v>
      </c>
      <c r="F33" s="757">
        <f t="shared" si="1"/>
        <v>45.458849203729642</v>
      </c>
    </row>
    <row r="34" spans="1:6" ht="12.75" customHeight="1" x14ac:dyDescent="0.2">
      <c r="A34" s="480">
        <v>91409</v>
      </c>
      <c r="B34" s="60" t="s">
        <v>204</v>
      </c>
      <c r="C34" s="65">
        <v>4380.28</v>
      </c>
      <c r="D34" s="65">
        <v>6860.78</v>
      </c>
      <c r="E34" s="65">
        <v>2924.8403199999998</v>
      </c>
      <c r="F34" s="757">
        <f t="shared" si="1"/>
        <v>42.631308976530363</v>
      </c>
    </row>
    <row r="35" spans="1:6" ht="12.75" customHeight="1" x14ac:dyDescent="0.2">
      <c r="A35" s="480">
        <v>91410</v>
      </c>
      <c r="B35" s="60" t="s">
        <v>428</v>
      </c>
      <c r="C35" s="65">
        <v>4750</v>
      </c>
      <c r="D35" s="65">
        <v>4750</v>
      </c>
      <c r="E35" s="65">
        <v>3921.0957200000003</v>
      </c>
      <c r="F35" s="757">
        <f t="shared" si="1"/>
        <v>82.549383578947371</v>
      </c>
    </row>
    <row r="36" spans="1:6" ht="12.75" customHeight="1" x14ac:dyDescent="0.2">
      <c r="A36" s="480">
        <v>91411</v>
      </c>
      <c r="B36" s="60" t="s">
        <v>205</v>
      </c>
      <c r="C36" s="65">
        <v>2340</v>
      </c>
      <c r="D36" s="65">
        <v>2340</v>
      </c>
      <c r="E36" s="65">
        <v>173.34800000000001</v>
      </c>
      <c r="F36" s="757">
        <f t="shared" si="1"/>
        <v>7.4080341880341889</v>
      </c>
    </row>
    <row r="37" spans="1:6" ht="12.75" customHeight="1" x14ac:dyDescent="0.2">
      <c r="A37" s="480">
        <v>91412</v>
      </c>
      <c r="B37" s="60" t="s">
        <v>147</v>
      </c>
      <c r="C37" s="65">
        <v>50109.760000000002</v>
      </c>
      <c r="D37" s="65">
        <v>53977.161999999997</v>
      </c>
      <c r="E37" s="65">
        <v>49369.21142</v>
      </c>
      <c r="F37" s="757">
        <f t="shared" si="1"/>
        <v>91.463147729034006</v>
      </c>
    </row>
    <row r="38" spans="1:6" ht="12.75" customHeight="1" x14ac:dyDescent="0.2">
      <c r="A38" s="480">
        <v>91414</v>
      </c>
      <c r="B38" s="60" t="s">
        <v>148</v>
      </c>
      <c r="C38" s="65">
        <v>5450</v>
      </c>
      <c r="D38" s="65">
        <v>5450</v>
      </c>
      <c r="E38" s="65">
        <v>2805.058</v>
      </c>
      <c r="F38" s="757">
        <f t="shared" si="1"/>
        <v>51.468954128440373</v>
      </c>
    </row>
    <row r="39" spans="1:6" ht="12.75" customHeight="1" x14ac:dyDescent="0.2">
      <c r="A39" s="480">
        <v>91415</v>
      </c>
      <c r="B39" s="60" t="s">
        <v>150</v>
      </c>
      <c r="C39" s="65">
        <v>24585</v>
      </c>
      <c r="D39" s="65">
        <v>30969</v>
      </c>
      <c r="E39" s="65">
        <v>12561.88407</v>
      </c>
      <c r="F39" s="757">
        <f t="shared" si="1"/>
        <v>40.56276944686622</v>
      </c>
    </row>
    <row r="40" spans="1:6" ht="12.75" customHeight="1" x14ac:dyDescent="0.2">
      <c r="A40" s="480">
        <v>91420</v>
      </c>
      <c r="B40" s="60" t="s">
        <v>534</v>
      </c>
      <c r="C40" s="65">
        <v>3235.2</v>
      </c>
      <c r="D40" s="65">
        <v>3235.2</v>
      </c>
      <c r="E40" s="65">
        <v>1232.2499499999999</v>
      </c>
      <c r="F40" s="757">
        <f t="shared" si="1"/>
        <v>38.088833766073193</v>
      </c>
    </row>
    <row r="41" spans="1:6" ht="12.75" customHeight="1" thickBot="1" x14ac:dyDescent="0.25">
      <c r="A41" s="477">
        <v>91421</v>
      </c>
      <c r="B41" s="250" t="s">
        <v>541</v>
      </c>
      <c r="C41" s="758">
        <v>43181.22</v>
      </c>
      <c r="D41" s="758">
        <v>62783.866000000002</v>
      </c>
      <c r="E41" s="758">
        <v>35019.571090000005</v>
      </c>
      <c r="F41" s="759">
        <f t="shared" si="1"/>
        <v>55.777978199048782</v>
      </c>
    </row>
    <row r="42" spans="1:6" s="588" customFormat="1" ht="14.25" customHeight="1" thickBot="1" x14ac:dyDescent="0.25">
      <c r="A42" s="586">
        <v>915</v>
      </c>
      <c r="B42" s="587" t="s">
        <v>540</v>
      </c>
      <c r="C42" s="585">
        <f>SUM(C43:C46)</f>
        <v>12650</v>
      </c>
      <c r="D42" s="585">
        <f t="shared" ref="D42" si="4">SUM(D43:D46)</f>
        <v>12650</v>
      </c>
      <c r="E42" s="585">
        <f>SUM(E43:E46)</f>
        <v>12050</v>
      </c>
      <c r="F42" s="750">
        <f t="shared" si="1"/>
        <v>95.256916996047437</v>
      </c>
    </row>
    <row r="43" spans="1:6" ht="12.75" customHeight="1" x14ac:dyDescent="0.2">
      <c r="A43" s="475">
        <v>91501</v>
      </c>
      <c r="B43" s="754" t="s">
        <v>199</v>
      </c>
      <c r="C43" s="755">
        <v>50</v>
      </c>
      <c r="D43" s="755">
        <v>50</v>
      </c>
      <c r="E43" s="755">
        <v>50</v>
      </c>
      <c r="F43" s="756">
        <f t="shared" si="1"/>
        <v>100</v>
      </c>
    </row>
    <row r="44" spans="1:6" ht="12.75" customHeight="1" x14ac:dyDescent="0.2">
      <c r="A44" s="480">
        <v>91504</v>
      </c>
      <c r="B44" s="60" t="s">
        <v>427</v>
      </c>
      <c r="C44" s="65">
        <v>6350</v>
      </c>
      <c r="D44" s="65">
        <v>6350</v>
      </c>
      <c r="E44" s="65">
        <v>5750</v>
      </c>
      <c r="F44" s="757">
        <f t="shared" si="1"/>
        <v>90.551181102362193</v>
      </c>
    </row>
    <row r="45" spans="1:6" ht="12.75" customHeight="1" x14ac:dyDescent="0.2">
      <c r="A45" s="480">
        <v>91507</v>
      </c>
      <c r="B45" s="60" t="s">
        <v>202</v>
      </c>
      <c r="C45" s="65">
        <v>6050</v>
      </c>
      <c r="D45" s="65">
        <v>6050</v>
      </c>
      <c r="E45" s="65">
        <v>6050</v>
      </c>
      <c r="F45" s="757">
        <f t="shared" si="1"/>
        <v>100</v>
      </c>
    </row>
    <row r="46" spans="1:6" ht="12.75" customHeight="1" thickBot="1" x14ac:dyDescent="0.25">
      <c r="A46" s="751">
        <v>91508</v>
      </c>
      <c r="B46" s="747" t="s">
        <v>203</v>
      </c>
      <c r="C46" s="748">
        <v>200</v>
      </c>
      <c r="D46" s="748">
        <v>200</v>
      </c>
      <c r="E46" s="748">
        <v>200</v>
      </c>
      <c r="F46" s="760">
        <f t="shared" si="1"/>
        <v>100</v>
      </c>
    </row>
    <row r="47" spans="1:6" s="588" customFormat="1" ht="14.25" customHeight="1" thickBot="1" x14ac:dyDescent="0.25">
      <c r="A47" s="586">
        <v>916</v>
      </c>
      <c r="B47" s="587" t="s">
        <v>429</v>
      </c>
      <c r="C47" s="585">
        <f>C48</f>
        <v>8313352</v>
      </c>
      <c r="D47" s="585">
        <f>D48</f>
        <v>8991108.6791299991</v>
      </c>
      <c r="E47" s="585">
        <f>E48</f>
        <v>8991108.6791299991</v>
      </c>
      <c r="F47" s="750">
        <f t="shared" si="1"/>
        <v>100</v>
      </c>
    </row>
    <row r="48" spans="1:6" ht="12.75" customHeight="1" thickBot="1" x14ac:dyDescent="0.25">
      <c r="A48" s="477">
        <v>91604</v>
      </c>
      <c r="B48" s="469" t="s">
        <v>427</v>
      </c>
      <c r="C48" s="761">
        <v>8313352</v>
      </c>
      <c r="D48" s="761">
        <v>8991108.6791299991</v>
      </c>
      <c r="E48" s="761">
        <v>8991108.6791299991</v>
      </c>
      <c r="F48" s="762">
        <f t="shared" si="1"/>
        <v>100</v>
      </c>
    </row>
    <row r="49" spans="1:6" s="588" customFormat="1" ht="14.25" customHeight="1" thickBot="1" x14ac:dyDescent="0.25">
      <c r="A49" s="586">
        <v>917</v>
      </c>
      <c r="B49" s="587" t="s">
        <v>430</v>
      </c>
      <c r="C49" s="585">
        <f>SUM(C50:C58)</f>
        <v>1419537.33</v>
      </c>
      <c r="D49" s="585">
        <f t="shared" ref="D49" si="5">SUM(D50:D58)</f>
        <v>1682821.5204699999</v>
      </c>
      <c r="E49" s="585">
        <f>SUM(E50:E58)</f>
        <v>1466920.6733499998</v>
      </c>
      <c r="F49" s="750">
        <f t="shared" si="1"/>
        <v>87.17030626874201</v>
      </c>
    </row>
    <row r="50" spans="1:6" ht="12.75" customHeight="1" x14ac:dyDescent="0.2">
      <c r="A50" s="753">
        <v>91701</v>
      </c>
      <c r="B50" s="754" t="s">
        <v>199</v>
      </c>
      <c r="C50" s="755">
        <v>25580.6</v>
      </c>
      <c r="D50" s="755">
        <v>26926.6</v>
      </c>
      <c r="E50" s="755">
        <v>26613.26569</v>
      </c>
      <c r="F50" s="756">
        <f t="shared" si="1"/>
        <v>98.836339121909205</v>
      </c>
    </row>
    <row r="51" spans="1:6" ht="12.75" customHeight="1" x14ac:dyDescent="0.2">
      <c r="A51" s="480">
        <v>91702</v>
      </c>
      <c r="B51" s="463" t="s">
        <v>149</v>
      </c>
      <c r="C51" s="65">
        <v>49374</v>
      </c>
      <c r="D51" s="65">
        <v>53791.199999999997</v>
      </c>
      <c r="E51" s="65">
        <v>47706.139689999996</v>
      </c>
      <c r="F51" s="757">
        <f t="shared" si="1"/>
        <v>88.687628626987319</v>
      </c>
    </row>
    <row r="52" spans="1:6" ht="12.75" customHeight="1" x14ac:dyDescent="0.2">
      <c r="A52" s="482">
        <v>91704</v>
      </c>
      <c r="B52" s="60" t="s">
        <v>427</v>
      </c>
      <c r="C52" s="65">
        <v>48905</v>
      </c>
      <c r="D52" s="65">
        <v>195868.74356999999</v>
      </c>
      <c r="E52" s="65">
        <v>72481.184980000005</v>
      </c>
      <c r="F52" s="757">
        <f t="shared" si="1"/>
        <v>37.004977751387131</v>
      </c>
    </row>
    <row r="53" spans="1:6" ht="12.75" customHeight="1" x14ac:dyDescent="0.2">
      <c r="A53" s="482">
        <v>91705</v>
      </c>
      <c r="B53" s="60" t="s">
        <v>153</v>
      </c>
      <c r="C53" s="65">
        <v>1155130.17</v>
      </c>
      <c r="D53" s="65">
        <v>1171760.06745</v>
      </c>
      <c r="E53" s="65">
        <v>1166734.0685399999</v>
      </c>
      <c r="F53" s="757">
        <f t="shared" si="1"/>
        <v>99.571072692301442</v>
      </c>
    </row>
    <row r="54" spans="1:6" ht="12.75" customHeight="1" x14ac:dyDescent="0.2">
      <c r="A54" s="482">
        <v>91706</v>
      </c>
      <c r="B54" s="60" t="s">
        <v>598</v>
      </c>
      <c r="C54" s="65">
        <v>200</v>
      </c>
      <c r="D54" s="65">
        <v>58839.939709999999</v>
      </c>
      <c r="E54" s="65">
        <v>12822.0787</v>
      </c>
      <c r="F54" s="757">
        <f t="shared" si="1"/>
        <v>21.791454517450592</v>
      </c>
    </row>
    <row r="55" spans="1:6" ht="12.75" customHeight="1" x14ac:dyDescent="0.2">
      <c r="A55" s="481">
        <v>91707</v>
      </c>
      <c r="B55" s="470" t="s">
        <v>202</v>
      </c>
      <c r="C55" s="65">
        <v>57307.35</v>
      </c>
      <c r="D55" s="65">
        <v>68273.202739999993</v>
      </c>
      <c r="E55" s="65">
        <v>53073.314319999998</v>
      </c>
      <c r="F55" s="757">
        <f t="shared" si="1"/>
        <v>77.736670011095484</v>
      </c>
    </row>
    <row r="56" spans="1:6" ht="12.75" customHeight="1" x14ac:dyDescent="0.2">
      <c r="A56" s="482">
        <v>91708</v>
      </c>
      <c r="B56" s="60" t="s">
        <v>203</v>
      </c>
      <c r="C56" s="65">
        <v>22470</v>
      </c>
      <c r="D56" s="65">
        <v>30187.66</v>
      </c>
      <c r="E56" s="65">
        <v>16053.577230000001</v>
      </c>
      <c r="F56" s="757">
        <f t="shared" si="1"/>
        <v>53.179270039479711</v>
      </c>
    </row>
    <row r="57" spans="1:6" ht="12.75" customHeight="1" x14ac:dyDescent="0.2">
      <c r="A57" s="482">
        <v>91709</v>
      </c>
      <c r="B57" s="60" t="s">
        <v>204</v>
      </c>
      <c r="C57" s="65">
        <v>33091.25</v>
      </c>
      <c r="D57" s="65">
        <v>32975.69</v>
      </c>
      <c r="E57" s="65">
        <v>29041.59</v>
      </c>
      <c r="F57" s="757">
        <f t="shared" si="1"/>
        <v>88.069696191345798</v>
      </c>
    </row>
    <row r="58" spans="1:6" ht="12.75" customHeight="1" thickBot="1" x14ac:dyDescent="0.25">
      <c r="A58" s="483">
        <v>91721</v>
      </c>
      <c r="B58" s="250" t="s">
        <v>541</v>
      </c>
      <c r="C58" s="758">
        <v>27478.959999999999</v>
      </c>
      <c r="D58" s="758">
        <v>44198.417000000001</v>
      </c>
      <c r="E58" s="758">
        <v>42395.4542</v>
      </c>
      <c r="F58" s="759">
        <f t="shared" si="1"/>
        <v>95.920752546409076</v>
      </c>
    </row>
    <row r="59" spans="1:6" ht="9" customHeight="1" x14ac:dyDescent="0.2"/>
    <row r="60" spans="1:6" x14ac:dyDescent="0.2">
      <c r="A60" s="468"/>
      <c r="B60" s="275"/>
      <c r="C60" s="467"/>
      <c r="D60" s="467"/>
      <c r="E60" s="467"/>
      <c r="F60" s="451" t="s">
        <v>694</v>
      </c>
    </row>
    <row r="61" spans="1:6" ht="15.75" customHeight="1" x14ac:dyDescent="0.25">
      <c r="A61" s="1211" t="s">
        <v>798</v>
      </c>
      <c r="B61" s="1211"/>
      <c r="C61" s="1211"/>
      <c r="D61" s="1211"/>
      <c r="E61" s="1211"/>
      <c r="F61" s="1211"/>
    </row>
    <row r="62" spans="1:6" ht="13.5" thickBot="1" x14ac:dyDescent="0.25">
      <c r="A62" s="472"/>
      <c r="B62" s="473"/>
      <c r="C62" s="471"/>
      <c r="D62" s="471"/>
      <c r="E62" s="478"/>
      <c r="F62" s="461" t="s">
        <v>32</v>
      </c>
    </row>
    <row r="63" spans="1:6" ht="13.5" thickBot="1" x14ac:dyDescent="0.25">
      <c r="A63" s="474" t="s">
        <v>141</v>
      </c>
      <c r="B63" s="464" t="s">
        <v>269</v>
      </c>
      <c r="C63" s="444" t="s">
        <v>790</v>
      </c>
      <c r="D63" s="444" t="s">
        <v>791</v>
      </c>
      <c r="E63" s="744" t="s">
        <v>43</v>
      </c>
      <c r="F63" s="745" t="s">
        <v>35</v>
      </c>
    </row>
    <row r="64" spans="1:6" s="588" customFormat="1" ht="14.25" customHeight="1" thickBot="1" x14ac:dyDescent="0.25">
      <c r="A64" s="586">
        <v>918</v>
      </c>
      <c r="B64" s="589" t="s">
        <v>744</v>
      </c>
      <c r="C64" s="584">
        <f>C65</f>
        <v>1222673.6100000001</v>
      </c>
      <c r="D64" s="584">
        <f t="shared" ref="D64" si="6">D65</f>
        <v>1321384.8810000001</v>
      </c>
      <c r="E64" s="584">
        <f>E65</f>
        <v>1307246.8424000002</v>
      </c>
      <c r="F64" s="452">
        <f>(E64/D64)*100</f>
        <v>98.93005900072805</v>
      </c>
    </row>
    <row r="65" spans="1:6" ht="12.75" customHeight="1" thickBot="1" x14ac:dyDescent="0.25">
      <c r="A65" s="777">
        <v>91821</v>
      </c>
      <c r="B65" s="769" t="s">
        <v>541</v>
      </c>
      <c r="C65" s="752">
        <v>1222673.6100000001</v>
      </c>
      <c r="D65" s="752">
        <v>1321384.8810000001</v>
      </c>
      <c r="E65" s="752">
        <f>1307246842.4/1000</f>
        <v>1307246.8424000002</v>
      </c>
      <c r="F65" s="454">
        <f>(E65/D65)*100</f>
        <v>98.93005900072805</v>
      </c>
    </row>
    <row r="66" spans="1:6" s="588" customFormat="1" ht="14.25" customHeight="1" thickBot="1" x14ac:dyDescent="0.25">
      <c r="A66" s="586">
        <v>919</v>
      </c>
      <c r="B66" s="589" t="s">
        <v>431</v>
      </c>
      <c r="C66" s="584">
        <f>C67</f>
        <v>12926.84</v>
      </c>
      <c r="D66" s="584">
        <f>D67</f>
        <v>17647.43578</v>
      </c>
      <c r="E66" s="584">
        <v>0</v>
      </c>
      <c r="F66" s="452">
        <f t="shared" ref="F66:F67" si="7">(E66/D66)*100</f>
        <v>0</v>
      </c>
    </row>
    <row r="67" spans="1:6" ht="12.75" customHeight="1" thickBot="1" x14ac:dyDescent="0.25">
      <c r="A67" s="746">
        <v>91903</v>
      </c>
      <c r="B67" s="770" t="s">
        <v>432</v>
      </c>
      <c r="C67" s="752">
        <v>12926.84</v>
      </c>
      <c r="D67" s="752">
        <v>17647.43578</v>
      </c>
      <c r="E67" s="752">
        <v>0</v>
      </c>
      <c r="F67" s="454">
        <f t="shared" si="7"/>
        <v>0</v>
      </c>
    </row>
    <row r="68" spans="1:6" s="588" customFormat="1" ht="14.25" customHeight="1" thickBot="1" x14ac:dyDescent="0.25">
      <c r="A68" s="586">
        <v>920</v>
      </c>
      <c r="B68" s="592" t="s">
        <v>495</v>
      </c>
      <c r="C68" s="584">
        <f>SUM(C69:C79)</f>
        <v>1492535.47</v>
      </c>
      <c r="D68" s="584">
        <f>SUM(D69:D79)</f>
        <v>3943860.4659299999</v>
      </c>
      <c r="E68" s="584">
        <f>SUM(E69:E79)</f>
        <v>1326213.5951799999</v>
      </c>
      <c r="F68" s="452">
        <f>E68/D68*100</f>
        <v>33.627295048514505</v>
      </c>
    </row>
    <row r="69" spans="1:6" ht="12.75" customHeight="1" x14ac:dyDescent="0.2">
      <c r="A69" s="479">
        <v>92002</v>
      </c>
      <c r="B69" s="462" t="s">
        <v>797</v>
      </c>
      <c r="C69" s="749">
        <v>25000</v>
      </c>
      <c r="D69" s="749">
        <v>28176.5</v>
      </c>
      <c r="E69" s="749">
        <v>127.05</v>
      </c>
      <c r="F69" s="453">
        <f>E69/D69*100</f>
        <v>0.45090767128635562</v>
      </c>
    </row>
    <row r="70" spans="1:6" ht="12.75" customHeight="1" x14ac:dyDescent="0.2">
      <c r="A70" s="480">
        <v>92004</v>
      </c>
      <c r="B70" s="237" t="s">
        <v>427</v>
      </c>
      <c r="C70" s="65">
        <v>213500</v>
      </c>
      <c r="D70" s="65">
        <v>166124.13399999999</v>
      </c>
      <c r="E70" s="65">
        <v>8500</v>
      </c>
      <c r="F70" s="460">
        <f t="shared" ref="F70:F114" si="8">E70/D70*100</f>
        <v>5.1166557172240852</v>
      </c>
    </row>
    <row r="71" spans="1:6" ht="12.75" customHeight="1" x14ac:dyDescent="0.2">
      <c r="A71" s="480">
        <v>92005</v>
      </c>
      <c r="B71" s="237" t="s">
        <v>153</v>
      </c>
      <c r="C71" s="65">
        <v>5000</v>
      </c>
      <c r="D71" s="65">
        <v>36050</v>
      </c>
      <c r="E71" s="65">
        <v>0</v>
      </c>
      <c r="F71" s="460">
        <f t="shared" si="8"/>
        <v>0</v>
      </c>
    </row>
    <row r="72" spans="1:6" ht="12.75" customHeight="1" x14ac:dyDescent="0.2">
      <c r="A72" s="480">
        <v>92006</v>
      </c>
      <c r="B72" s="237" t="s">
        <v>598</v>
      </c>
      <c r="C72" s="65">
        <v>745000</v>
      </c>
      <c r="D72" s="65">
        <v>1569207.56956</v>
      </c>
      <c r="E72" s="65">
        <v>900915.30922000005</v>
      </c>
      <c r="F72" s="460">
        <f t="shared" si="8"/>
        <v>57.412118491922229</v>
      </c>
    </row>
    <row r="73" spans="1:6" ht="12.75" customHeight="1" x14ac:dyDescent="0.2">
      <c r="A73" s="480">
        <v>92008</v>
      </c>
      <c r="B73" s="237" t="s">
        <v>203</v>
      </c>
      <c r="C73" s="65">
        <v>0</v>
      </c>
      <c r="D73" s="65">
        <v>20585</v>
      </c>
      <c r="E73" s="65">
        <v>20362</v>
      </c>
      <c r="F73" s="460">
        <f t="shared" si="8"/>
        <v>98.916686907942676</v>
      </c>
    </row>
    <row r="74" spans="1:6" ht="12.75" customHeight="1" x14ac:dyDescent="0.2">
      <c r="A74" s="480">
        <v>92009</v>
      </c>
      <c r="B74" s="237" t="s">
        <v>204</v>
      </c>
      <c r="C74" s="65">
        <v>4400</v>
      </c>
      <c r="D74" s="65">
        <v>18904.03</v>
      </c>
      <c r="E74" s="65">
        <v>10182.34109</v>
      </c>
      <c r="F74" s="460">
        <f t="shared" si="8"/>
        <v>53.863335436941227</v>
      </c>
    </row>
    <row r="75" spans="1:6" ht="12.75" customHeight="1" x14ac:dyDescent="0.2">
      <c r="A75" s="480">
        <v>92011</v>
      </c>
      <c r="B75" s="237" t="s">
        <v>205</v>
      </c>
      <c r="C75" s="65">
        <v>225935.47</v>
      </c>
      <c r="D75" s="65">
        <v>130660.46822</v>
      </c>
      <c r="E75" s="65">
        <v>117160.46822</v>
      </c>
      <c r="F75" s="460">
        <f t="shared" si="8"/>
        <v>89.667877221081639</v>
      </c>
    </row>
    <row r="76" spans="1:6" ht="12.75" customHeight="1" x14ac:dyDescent="0.2">
      <c r="A76" s="480">
        <v>92012</v>
      </c>
      <c r="B76" s="237" t="s">
        <v>147</v>
      </c>
      <c r="C76" s="65">
        <v>1500</v>
      </c>
      <c r="D76" s="65">
        <v>1500</v>
      </c>
      <c r="E76" s="65">
        <v>94.38</v>
      </c>
      <c r="F76" s="460">
        <f t="shared" si="8"/>
        <v>6.2920000000000007</v>
      </c>
    </row>
    <row r="77" spans="1:6" ht="12.75" customHeight="1" x14ac:dyDescent="0.2">
      <c r="A77" s="480">
        <v>92014</v>
      </c>
      <c r="B77" s="237" t="s">
        <v>148</v>
      </c>
      <c r="C77" s="65">
        <v>10200</v>
      </c>
      <c r="D77" s="65">
        <v>22700</v>
      </c>
      <c r="E77" s="65">
        <v>1427.9088999999999</v>
      </c>
      <c r="F77" s="460">
        <f t="shared" si="8"/>
        <v>6.2903475770925104</v>
      </c>
    </row>
    <row r="78" spans="1:6" ht="12.75" customHeight="1" x14ac:dyDescent="0.2">
      <c r="A78" s="480">
        <v>92015</v>
      </c>
      <c r="B78" s="237" t="s">
        <v>150</v>
      </c>
      <c r="C78" s="65">
        <v>243000</v>
      </c>
      <c r="D78" s="65">
        <v>1837094.7641499999</v>
      </c>
      <c r="E78" s="65">
        <v>265556.29122999997</v>
      </c>
      <c r="F78" s="460">
        <f t="shared" si="8"/>
        <v>14.455230966425917</v>
      </c>
    </row>
    <row r="79" spans="1:6" s="588" customFormat="1" thickBot="1" x14ac:dyDescent="0.25">
      <c r="A79" s="751">
        <v>92021</v>
      </c>
      <c r="B79" s="771" t="s">
        <v>541</v>
      </c>
      <c r="C79" s="748">
        <v>19000</v>
      </c>
      <c r="D79" s="748">
        <v>112858</v>
      </c>
      <c r="E79" s="748">
        <v>1887.8465200000001</v>
      </c>
      <c r="F79" s="778">
        <f t="shared" si="8"/>
        <v>1.6727626929415726</v>
      </c>
    </row>
    <row r="80" spans="1:6" ht="14.25" customHeight="1" thickBot="1" x14ac:dyDescent="0.25">
      <c r="A80" s="586">
        <v>921</v>
      </c>
      <c r="B80" s="589" t="s">
        <v>535</v>
      </c>
      <c r="C80" s="585">
        <v>0</v>
      </c>
      <c r="D80" s="585">
        <v>0</v>
      </c>
      <c r="E80" s="513">
        <v>0</v>
      </c>
      <c r="F80" s="452" t="s">
        <v>37</v>
      </c>
    </row>
    <row r="81" spans="1:6" s="588" customFormat="1" thickBot="1" x14ac:dyDescent="0.25">
      <c r="A81" s="746">
        <v>92104</v>
      </c>
      <c r="B81" s="770" t="s">
        <v>427</v>
      </c>
      <c r="C81" s="772">
        <v>0</v>
      </c>
      <c r="D81" s="772">
        <v>0</v>
      </c>
      <c r="E81" s="773">
        <v>0</v>
      </c>
      <c r="F81" s="454" t="s">
        <v>37</v>
      </c>
    </row>
    <row r="82" spans="1:6" ht="14.25" customHeight="1" thickBot="1" x14ac:dyDescent="0.25">
      <c r="A82" s="586">
        <v>923</v>
      </c>
      <c r="B82" s="589" t="s">
        <v>433</v>
      </c>
      <c r="C82" s="584">
        <f>SUM(C83:C92)</f>
        <v>317418.96999999997</v>
      </c>
      <c r="D82" s="584">
        <f>SUM(D83:D92)</f>
        <v>2701409.4562099995</v>
      </c>
      <c r="E82" s="584">
        <f>SUM(E83:E92)</f>
        <v>1279075.2086100001</v>
      </c>
      <c r="F82" s="452">
        <f t="shared" si="8"/>
        <v>47.348439003560244</v>
      </c>
    </row>
    <row r="83" spans="1:6" ht="12.75" customHeight="1" x14ac:dyDescent="0.2">
      <c r="A83" s="479">
        <v>92301</v>
      </c>
      <c r="B83" s="462" t="s">
        <v>199</v>
      </c>
      <c r="C83" s="749">
        <v>591.32000000000005</v>
      </c>
      <c r="D83" s="749">
        <v>4981.1929399999999</v>
      </c>
      <c r="E83" s="749">
        <v>1120.0127500000001</v>
      </c>
      <c r="F83" s="453">
        <f t="shared" si="8"/>
        <v>22.484829708282696</v>
      </c>
    </row>
    <row r="84" spans="1:6" ht="12.75" customHeight="1" x14ac:dyDescent="0.2">
      <c r="A84" s="480">
        <v>92302</v>
      </c>
      <c r="B84" s="237" t="s">
        <v>149</v>
      </c>
      <c r="C84" s="65">
        <v>40642.699999999997</v>
      </c>
      <c r="D84" s="65">
        <v>379933.54749999999</v>
      </c>
      <c r="E84" s="65">
        <v>140061.39546999999</v>
      </c>
      <c r="F84" s="460">
        <f t="shared" si="8"/>
        <v>36.864708681720188</v>
      </c>
    </row>
    <row r="85" spans="1:6" ht="12.75" customHeight="1" x14ac:dyDescent="0.2">
      <c r="A85" s="480">
        <v>92303</v>
      </c>
      <c r="B85" s="237" t="s">
        <v>146</v>
      </c>
      <c r="C85" s="65">
        <v>1500</v>
      </c>
      <c r="D85" s="65">
        <v>178192.26566999999</v>
      </c>
      <c r="E85" s="65">
        <v>382.38029</v>
      </c>
      <c r="F85" s="460">
        <f t="shared" si="8"/>
        <v>0.21458860100479468</v>
      </c>
    </row>
    <row r="86" spans="1:6" ht="12.75" customHeight="1" x14ac:dyDescent="0.2">
      <c r="A86" s="480">
        <v>92304</v>
      </c>
      <c r="B86" s="237" t="s">
        <v>427</v>
      </c>
      <c r="C86" s="65">
        <v>5249.53</v>
      </c>
      <c r="D86" s="65">
        <v>78944.144329999996</v>
      </c>
      <c r="E86" s="65">
        <v>33375.138149999999</v>
      </c>
      <c r="F86" s="460">
        <f t="shared" si="8"/>
        <v>42.276901514678819</v>
      </c>
    </row>
    <row r="87" spans="1:6" ht="12.75" customHeight="1" x14ac:dyDescent="0.2">
      <c r="A87" s="480">
        <v>92305</v>
      </c>
      <c r="B87" s="237" t="s">
        <v>153</v>
      </c>
      <c r="C87" s="65">
        <v>10637</v>
      </c>
      <c r="D87" s="65">
        <v>131586.56114000001</v>
      </c>
      <c r="E87" s="65">
        <v>91828.08829</v>
      </c>
      <c r="F87" s="460">
        <f t="shared" si="8"/>
        <v>69.785308996942746</v>
      </c>
    </row>
    <row r="88" spans="1:6" ht="12.75" customHeight="1" x14ac:dyDescent="0.2">
      <c r="A88" s="480">
        <v>92306</v>
      </c>
      <c r="B88" s="237" t="s">
        <v>598</v>
      </c>
      <c r="C88" s="65">
        <v>92570</v>
      </c>
      <c r="D88" s="65">
        <v>641214</v>
      </c>
      <c r="E88" s="65">
        <v>292286.51630000002</v>
      </c>
      <c r="F88" s="460">
        <f t="shared" si="8"/>
        <v>45.583302345238877</v>
      </c>
    </row>
    <row r="89" spans="1:6" ht="12.75" customHeight="1" x14ac:dyDescent="0.2">
      <c r="A89" s="480">
        <v>92307</v>
      </c>
      <c r="B89" s="237" t="s">
        <v>202</v>
      </c>
      <c r="C89" s="65">
        <v>9442.43</v>
      </c>
      <c r="D89" s="65">
        <v>43117.175349999998</v>
      </c>
      <c r="E89" s="65">
        <v>5301.6733299999996</v>
      </c>
      <c r="F89" s="460">
        <f t="shared" si="8"/>
        <v>12.295966252344034</v>
      </c>
    </row>
    <row r="90" spans="1:6" ht="12.75" customHeight="1" x14ac:dyDescent="0.2">
      <c r="A90" s="480">
        <v>2308</v>
      </c>
      <c r="B90" s="237" t="s">
        <v>203</v>
      </c>
      <c r="C90" s="65">
        <v>0</v>
      </c>
      <c r="D90" s="65">
        <v>55.552500000000002</v>
      </c>
      <c r="E90" s="65">
        <v>55.552500000000002</v>
      </c>
      <c r="F90" s="460">
        <f t="shared" si="8"/>
        <v>100</v>
      </c>
    </row>
    <row r="91" spans="1:6" ht="12.75" customHeight="1" x14ac:dyDescent="0.2">
      <c r="A91" s="480">
        <v>92314</v>
      </c>
      <c r="B91" s="76" t="s">
        <v>148</v>
      </c>
      <c r="C91" s="65">
        <v>156785.99</v>
      </c>
      <c r="D91" s="65">
        <v>1240285.0167799999</v>
      </c>
      <c r="E91" s="65">
        <v>712264.45152999996</v>
      </c>
      <c r="F91" s="460">
        <f t="shared" si="8"/>
        <v>57.427481739573452</v>
      </c>
    </row>
    <row r="92" spans="1:6" ht="12.75" customHeight="1" thickBot="1" x14ac:dyDescent="0.25">
      <c r="A92" s="751">
        <v>92321</v>
      </c>
      <c r="B92" s="771" t="s">
        <v>541</v>
      </c>
      <c r="C92" s="65">
        <v>0</v>
      </c>
      <c r="D92" s="65">
        <v>3100</v>
      </c>
      <c r="E92" s="65">
        <v>2400</v>
      </c>
      <c r="F92" s="460">
        <f t="shared" si="8"/>
        <v>77.41935483870968</v>
      </c>
    </row>
    <row r="93" spans="1:6" s="588" customFormat="1" thickBot="1" x14ac:dyDescent="0.25">
      <c r="A93" s="586">
        <v>924</v>
      </c>
      <c r="B93" s="589" t="s">
        <v>434</v>
      </c>
      <c r="C93" s="584">
        <f>C94+C95</f>
        <v>39000</v>
      </c>
      <c r="D93" s="584">
        <f>D94+D95</f>
        <v>1119000</v>
      </c>
      <c r="E93" s="584">
        <f>E94+E95</f>
        <v>297480.91025999998</v>
      </c>
      <c r="F93" s="452">
        <f>E93/D93*100</f>
        <v>26.584531747989278</v>
      </c>
    </row>
    <row r="94" spans="1:6" ht="14.25" customHeight="1" x14ac:dyDescent="0.2">
      <c r="A94" s="479">
        <v>92403</v>
      </c>
      <c r="B94" s="462" t="s">
        <v>146</v>
      </c>
      <c r="C94" s="749">
        <v>39000</v>
      </c>
      <c r="D94" s="749">
        <v>39000</v>
      </c>
      <c r="E94" s="749">
        <v>773.85698000000002</v>
      </c>
      <c r="F94" s="453">
        <f t="shared" si="8"/>
        <v>1.9842486666666665</v>
      </c>
    </row>
    <row r="95" spans="1:6" s="588" customFormat="1" thickBot="1" x14ac:dyDescent="0.25">
      <c r="A95" s="751">
        <v>92409</v>
      </c>
      <c r="B95" s="771" t="s">
        <v>204</v>
      </c>
      <c r="C95" s="748">
        <v>0</v>
      </c>
      <c r="D95" s="748">
        <v>1080000</v>
      </c>
      <c r="E95" s="748">
        <v>296707.05327999999</v>
      </c>
      <c r="F95" s="778">
        <f t="shared" si="8"/>
        <v>27.472875303703702</v>
      </c>
    </row>
    <row r="96" spans="1:6" ht="12.75" customHeight="1" thickBot="1" x14ac:dyDescent="0.25">
      <c r="A96" s="586">
        <v>925</v>
      </c>
      <c r="B96" s="589" t="s">
        <v>435</v>
      </c>
      <c r="C96" s="584">
        <f>C97</f>
        <v>11418.97</v>
      </c>
      <c r="D96" s="584">
        <f>D97</f>
        <v>23216.871190000002</v>
      </c>
      <c r="E96" s="584">
        <f>E97</f>
        <v>12070.781580000001</v>
      </c>
      <c r="F96" s="452">
        <f t="shared" si="8"/>
        <v>51.991422449718982</v>
      </c>
    </row>
    <row r="97" spans="1:6" s="588" customFormat="1" ht="14.25" customHeight="1" thickBot="1" x14ac:dyDescent="0.25">
      <c r="A97" s="746">
        <v>92515</v>
      </c>
      <c r="B97" s="770" t="s">
        <v>150</v>
      </c>
      <c r="C97" s="752">
        <v>11418.97</v>
      </c>
      <c r="D97" s="752">
        <v>23216.871190000002</v>
      </c>
      <c r="E97" s="752">
        <v>12070.781580000001</v>
      </c>
      <c r="F97" s="454">
        <f t="shared" si="8"/>
        <v>51.991422449718982</v>
      </c>
    </row>
    <row r="98" spans="1:6" ht="12.75" customHeight="1" thickBot="1" x14ac:dyDescent="0.25">
      <c r="A98" s="586">
        <v>926</v>
      </c>
      <c r="B98" s="589" t="s">
        <v>436</v>
      </c>
      <c r="C98" s="584">
        <f>SUM(C99:C106)</f>
        <v>166750</v>
      </c>
      <c r="D98" s="584">
        <f t="shared" ref="D98" si="9">SUM(D99:D106)</f>
        <v>293181.77305999998</v>
      </c>
      <c r="E98" s="584">
        <f>SUM(E99:E106)</f>
        <v>171157.10138000001</v>
      </c>
      <c r="F98" s="452">
        <f t="shared" si="8"/>
        <v>58.379175346951904</v>
      </c>
    </row>
    <row r="99" spans="1:6" ht="14.25" customHeight="1" x14ac:dyDescent="0.2">
      <c r="A99" s="479">
        <v>92601</v>
      </c>
      <c r="B99" s="462" t="s">
        <v>199</v>
      </c>
      <c r="C99" s="749">
        <v>27050</v>
      </c>
      <c r="D99" s="749">
        <v>33949.366099999999</v>
      </c>
      <c r="E99" s="749">
        <v>22853.838729999999</v>
      </c>
      <c r="F99" s="453">
        <f t="shared" si="8"/>
        <v>67.317424021062948</v>
      </c>
    </row>
    <row r="100" spans="1:6" ht="12.75" customHeight="1" x14ac:dyDescent="0.2">
      <c r="A100" s="480">
        <v>92602</v>
      </c>
      <c r="B100" s="237" t="s">
        <v>149</v>
      </c>
      <c r="C100" s="65">
        <v>36550</v>
      </c>
      <c r="D100" s="65">
        <v>43722.833350000001</v>
      </c>
      <c r="E100" s="65">
        <v>37978.029950000004</v>
      </c>
      <c r="F100" s="460">
        <f t="shared" si="8"/>
        <v>86.860862025996781</v>
      </c>
    </row>
    <row r="101" spans="1:6" ht="12.75" customHeight="1" x14ac:dyDescent="0.2">
      <c r="A101" s="480">
        <v>92604</v>
      </c>
      <c r="B101" s="237" t="s">
        <v>427</v>
      </c>
      <c r="C101" s="65">
        <v>34250</v>
      </c>
      <c r="D101" s="65">
        <v>46961.598149999998</v>
      </c>
      <c r="E101" s="65">
        <v>43531.203560000002</v>
      </c>
      <c r="F101" s="460">
        <f t="shared" si="8"/>
        <v>92.695319739666914</v>
      </c>
    </row>
    <row r="102" spans="1:6" ht="12.75" customHeight="1" x14ac:dyDescent="0.2">
      <c r="A102" s="480">
        <v>92605</v>
      </c>
      <c r="B102" s="237" t="s">
        <v>153</v>
      </c>
      <c r="C102" s="65">
        <v>1500</v>
      </c>
      <c r="D102" s="65">
        <v>1502.0000399999999</v>
      </c>
      <c r="E102" s="65">
        <v>1502</v>
      </c>
      <c r="F102" s="460">
        <f t="shared" si="8"/>
        <v>99.999997336884235</v>
      </c>
    </row>
    <row r="103" spans="1:6" ht="12.75" customHeight="1" x14ac:dyDescent="0.2">
      <c r="A103" s="480">
        <v>92606</v>
      </c>
      <c r="B103" s="237" t="s">
        <v>598</v>
      </c>
      <c r="C103" s="65">
        <v>14000</v>
      </c>
      <c r="D103" s="65">
        <v>45579.878850000001</v>
      </c>
      <c r="E103" s="65">
        <v>14373.94809</v>
      </c>
      <c r="F103" s="460">
        <f t="shared" si="8"/>
        <v>31.535731231984176</v>
      </c>
    </row>
    <row r="104" spans="1:6" ht="12.75" customHeight="1" x14ac:dyDescent="0.2">
      <c r="A104" s="480">
        <v>92607</v>
      </c>
      <c r="B104" s="237" t="s">
        <v>202</v>
      </c>
      <c r="C104" s="65">
        <v>23300</v>
      </c>
      <c r="D104" s="65">
        <v>40655.638050000001</v>
      </c>
      <c r="E104" s="65">
        <v>23925.449989999997</v>
      </c>
      <c r="F104" s="460">
        <f t="shared" si="8"/>
        <v>58.849033338439995</v>
      </c>
    </row>
    <row r="105" spans="1:6" ht="12.75" customHeight="1" x14ac:dyDescent="0.2">
      <c r="A105" s="480">
        <v>92608</v>
      </c>
      <c r="B105" s="237" t="s">
        <v>203</v>
      </c>
      <c r="C105" s="65">
        <v>23700</v>
      </c>
      <c r="D105" s="65">
        <v>63015.482219999998</v>
      </c>
      <c r="E105" s="65">
        <v>17047.206899999997</v>
      </c>
      <c r="F105" s="460">
        <f t="shared" si="8"/>
        <v>27.052410454441489</v>
      </c>
    </row>
    <row r="106" spans="1:6" s="588" customFormat="1" thickBot="1" x14ac:dyDescent="0.25">
      <c r="A106" s="751">
        <v>92609</v>
      </c>
      <c r="B106" s="771" t="s">
        <v>204</v>
      </c>
      <c r="C106" s="748">
        <v>6400</v>
      </c>
      <c r="D106" s="748">
        <v>17794.976299999998</v>
      </c>
      <c r="E106" s="748">
        <v>9945.4241600000005</v>
      </c>
      <c r="F106" s="778">
        <f t="shared" si="8"/>
        <v>55.888942993422255</v>
      </c>
    </row>
    <row r="107" spans="1:6" ht="12.75" customHeight="1" thickBot="1" x14ac:dyDescent="0.25">
      <c r="A107" s="586">
        <v>927</v>
      </c>
      <c r="B107" s="589" t="s">
        <v>601</v>
      </c>
      <c r="C107" s="584">
        <v>0</v>
      </c>
      <c r="D107" s="584">
        <f>D108</f>
        <v>757654.75471000001</v>
      </c>
      <c r="E107" s="584">
        <f>E108</f>
        <v>62199.488579999997</v>
      </c>
      <c r="F107" s="452">
        <f t="shared" si="8"/>
        <v>8.2094764394117039</v>
      </c>
    </row>
    <row r="108" spans="1:6" s="588" customFormat="1" ht="15" customHeight="1" thickBot="1" x14ac:dyDescent="0.25">
      <c r="A108" s="746">
        <v>92708</v>
      </c>
      <c r="B108" s="770" t="s">
        <v>203</v>
      </c>
      <c r="C108" s="752">
        <v>0</v>
      </c>
      <c r="D108" s="752">
        <v>757654.75471000001</v>
      </c>
      <c r="E108" s="752">
        <v>62199.488579999997</v>
      </c>
      <c r="F108" s="454">
        <f t="shared" si="8"/>
        <v>8.2094764394117039</v>
      </c>
    </row>
    <row r="109" spans="1:6" ht="12.75" customHeight="1" thickBot="1" x14ac:dyDescent="0.25">
      <c r="A109" s="586">
        <v>931</v>
      </c>
      <c r="B109" s="589" t="s">
        <v>437</v>
      </c>
      <c r="C109" s="584">
        <v>10000</v>
      </c>
      <c r="D109" s="584">
        <f>D110</f>
        <v>52827.03789</v>
      </c>
      <c r="E109" s="584">
        <f>E110</f>
        <v>17150.081480000001</v>
      </c>
      <c r="F109" s="452">
        <f t="shared" si="8"/>
        <v>32.464590416201361</v>
      </c>
    </row>
    <row r="110" spans="1:6" s="588" customFormat="1" thickBot="1" x14ac:dyDescent="0.25">
      <c r="A110" s="746">
        <v>93101</v>
      </c>
      <c r="B110" s="770" t="s">
        <v>199</v>
      </c>
      <c r="C110" s="752">
        <v>10000</v>
      </c>
      <c r="D110" s="752">
        <v>52827.03789</v>
      </c>
      <c r="E110" s="752">
        <v>17150.081480000001</v>
      </c>
      <c r="F110" s="454">
        <f t="shared" si="8"/>
        <v>32.464590416201361</v>
      </c>
    </row>
    <row r="111" spans="1:6" ht="12.75" customHeight="1" thickBot="1" x14ac:dyDescent="0.25">
      <c r="A111" s="586">
        <v>932</v>
      </c>
      <c r="B111" s="589" t="s">
        <v>438</v>
      </c>
      <c r="C111" s="584">
        <f>C112</f>
        <v>26000</v>
      </c>
      <c r="D111" s="584">
        <f>D112</f>
        <v>86369.457729999995</v>
      </c>
      <c r="E111" s="584">
        <f>E112</f>
        <v>42945.309950000003</v>
      </c>
      <c r="F111" s="452">
        <f t="shared" si="8"/>
        <v>49.722796783385576</v>
      </c>
    </row>
    <row r="112" spans="1:6" s="588" customFormat="1" thickBot="1" x14ac:dyDescent="0.25">
      <c r="A112" s="746">
        <v>93208</v>
      </c>
      <c r="B112" s="770" t="s">
        <v>203</v>
      </c>
      <c r="C112" s="752">
        <v>26000</v>
      </c>
      <c r="D112" s="752">
        <v>86369.457729999995</v>
      </c>
      <c r="E112" s="752">
        <v>42945.309950000003</v>
      </c>
      <c r="F112" s="454">
        <f t="shared" si="8"/>
        <v>49.722796783385576</v>
      </c>
    </row>
    <row r="113" spans="1:6" ht="12.75" customHeight="1" thickBot="1" x14ac:dyDescent="0.25">
      <c r="A113" s="586">
        <v>934</v>
      </c>
      <c r="B113" s="589" t="s">
        <v>494</v>
      </c>
      <c r="C113" s="584">
        <v>2000</v>
      </c>
      <c r="D113" s="584">
        <f>D114</f>
        <v>8369.5530899999994</v>
      </c>
      <c r="E113" s="584">
        <f>E114</f>
        <v>3107.1970000000001</v>
      </c>
      <c r="F113" s="452">
        <f t="shared" si="8"/>
        <v>37.125004962481221</v>
      </c>
    </row>
    <row r="114" spans="1:6" ht="18" customHeight="1" thickBot="1" x14ac:dyDescent="0.25">
      <c r="A114" s="746">
        <v>93408</v>
      </c>
      <c r="B114" s="770" t="s">
        <v>203</v>
      </c>
      <c r="C114" s="752">
        <v>2000</v>
      </c>
      <c r="D114" s="752">
        <v>8369.5530899999994</v>
      </c>
      <c r="E114" s="752">
        <v>3107.1970000000001</v>
      </c>
      <c r="F114" s="454">
        <f t="shared" si="8"/>
        <v>37.125004962481221</v>
      </c>
    </row>
    <row r="115" spans="1:6" ht="21" customHeight="1" thickBot="1" x14ac:dyDescent="0.25">
      <c r="A115" s="774" t="s">
        <v>796</v>
      </c>
      <c r="B115" s="775"/>
      <c r="C115" s="593">
        <f>SUM(C113,C111,C109,C107,C98,C96,C93,C82,C80,C68,C66,C64,C49,C47,C42,C25,C16,C10,C8,C5)</f>
        <v>15547388.338000001</v>
      </c>
      <c r="D115" s="593">
        <f>SUM(D113,D111,D109,D107,D98,D96,D93,D82,D80,D68,D66,D64,D49,D47,D42,D25,D16,D10,D8,D5)</f>
        <v>23887517.046560004</v>
      </c>
      <c r="E115" s="593">
        <f>SUM(E113,E111,E109,E107,E98,E96,E93,E82,E80,E68,E66,E64,E49,E47,E42,E25,E16,E10,E8,E5)</f>
        <v>17562481.666220002</v>
      </c>
      <c r="F115" s="776">
        <f>E115/D115*100</f>
        <v>73.521587161982339</v>
      </c>
    </row>
  </sheetData>
  <mergeCells count="2">
    <mergeCell ref="A2:F2"/>
    <mergeCell ref="A61:F61"/>
  </mergeCells>
  <printOptions horizontalCentered="1"/>
  <pageMargins left="0.59055118110236227" right="0.51181102362204722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D21"/>
  <sheetViews>
    <sheetView zoomScaleNormal="100" workbookViewId="0">
      <selection activeCell="I21" sqref="I21"/>
    </sheetView>
  </sheetViews>
  <sheetFormatPr defaultColWidth="9.140625" defaultRowHeight="12" x14ac:dyDescent="0.2"/>
  <cols>
    <col min="1" max="1" width="59.140625" style="6" customWidth="1"/>
    <col min="2" max="2" width="11" style="6" customWidth="1"/>
    <col min="3" max="4" width="10.7109375" style="6" customWidth="1"/>
    <col min="5" max="5" width="9.42578125" style="6" customWidth="1"/>
    <col min="6" max="6" width="13.85546875" style="6" customWidth="1"/>
    <col min="7" max="7" width="11.28515625" style="6" bestFit="1" customWidth="1"/>
    <col min="8" max="8" width="9.140625" style="6"/>
    <col min="9" max="9" width="10" style="6" bestFit="1" customWidth="1"/>
    <col min="10" max="16384" width="9.140625" style="6"/>
  </cols>
  <sheetData>
    <row r="1" spans="1:4" ht="12.75" x14ac:dyDescent="0.2">
      <c r="D1" s="37" t="s">
        <v>1003</v>
      </c>
    </row>
    <row r="3" spans="1:4" ht="34.5" customHeight="1" x14ac:dyDescent="0.2">
      <c r="A3" s="1212" t="s">
        <v>792</v>
      </c>
      <c r="B3" s="1212"/>
      <c r="C3" s="1212"/>
      <c r="D3" s="1212"/>
    </row>
    <row r="4" spans="1:4" x14ac:dyDescent="0.2">
      <c r="B4" s="62"/>
      <c r="C4" s="62"/>
      <c r="D4" s="62"/>
    </row>
    <row r="5" spans="1:4" ht="15.75" x14ac:dyDescent="0.2">
      <c r="A5" s="1212" t="s">
        <v>41</v>
      </c>
      <c r="B5" s="1212"/>
      <c r="C5" s="1212"/>
      <c r="D5" s="1212"/>
    </row>
    <row r="6" spans="1:4" ht="15.75" x14ac:dyDescent="0.2">
      <c r="A6" s="738"/>
      <c r="B6" s="738"/>
      <c r="C6" s="738"/>
      <c r="D6" s="738"/>
    </row>
    <row r="7" spans="1:4" ht="15.75" x14ac:dyDescent="0.2">
      <c r="A7" s="1212" t="s">
        <v>1002</v>
      </c>
      <c r="B7" s="1212"/>
      <c r="C7" s="1212"/>
      <c r="D7" s="1212"/>
    </row>
    <row r="8" spans="1:4" ht="12.75" thickBot="1" x14ac:dyDescent="0.25">
      <c r="C8" s="73"/>
      <c r="D8" s="74" t="s">
        <v>42</v>
      </c>
    </row>
    <row r="9" spans="1:4" ht="18" customHeight="1" thickBot="1" x14ac:dyDescent="0.25">
      <c r="A9" s="345" t="s">
        <v>268</v>
      </c>
      <c r="B9" s="346" t="s">
        <v>790</v>
      </c>
      <c r="C9" s="346" t="s">
        <v>791</v>
      </c>
      <c r="D9" s="347" t="s">
        <v>43</v>
      </c>
    </row>
    <row r="10" spans="1:4" ht="16.5" customHeight="1" x14ac:dyDescent="0.2">
      <c r="A10" s="343" t="s">
        <v>603</v>
      </c>
      <c r="B10" s="570">
        <v>39000</v>
      </c>
      <c r="C10" s="570">
        <v>39000</v>
      </c>
      <c r="D10" s="573">
        <v>773.85698000000002</v>
      </c>
    </row>
    <row r="11" spans="1:4" ht="15.75" customHeight="1" thickBot="1" x14ac:dyDescent="0.25">
      <c r="A11" s="344" t="s">
        <v>160</v>
      </c>
      <c r="B11" s="571">
        <f>SUM(B10:B10)</f>
        <v>39000</v>
      </c>
      <c r="C11" s="571">
        <f>SUM(C10:C10)</f>
        <v>39000</v>
      </c>
      <c r="D11" s="574">
        <f>SUM(D10:D10)</f>
        <v>773.85698000000002</v>
      </c>
    </row>
    <row r="12" spans="1:4" x14ac:dyDescent="0.2">
      <c r="A12" s="63"/>
      <c r="B12" s="64"/>
      <c r="C12" s="64"/>
      <c r="D12" s="63"/>
    </row>
    <row r="14" spans="1:4" ht="15.75" x14ac:dyDescent="0.2">
      <c r="A14" s="1212" t="s">
        <v>794</v>
      </c>
      <c r="B14" s="1212"/>
      <c r="C14" s="1212"/>
      <c r="D14" s="1212"/>
    </row>
    <row r="15" spans="1:4" ht="12.75" thickBot="1" x14ac:dyDescent="0.25">
      <c r="C15" s="73"/>
      <c r="D15" s="74" t="s">
        <v>42</v>
      </c>
    </row>
    <row r="16" spans="1:4" ht="12.75" thickBot="1" x14ac:dyDescent="0.25">
      <c r="A16" s="345" t="s">
        <v>268</v>
      </c>
      <c r="B16" s="346" t="s">
        <v>790</v>
      </c>
      <c r="C16" s="346" t="s">
        <v>791</v>
      </c>
      <c r="D16" s="347" t="s">
        <v>43</v>
      </c>
    </row>
    <row r="17" spans="1:4" ht="16.5" customHeight="1" x14ac:dyDescent="0.2">
      <c r="A17" s="343" t="s">
        <v>793</v>
      </c>
      <c r="B17" s="570">
        <v>0</v>
      </c>
      <c r="C17" s="570">
        <v>1080000</v>
      </c>
      <c r="D17" s="573">
        <v>296707.05327999999</v>
      </c>
    </row>
    <row r="18" spans="1:4" ht="13.5" thickBot="1" x14ac:dyDescent="0.25">
      <c r="A18" s="344" t="s">
        <v>160</v>
      </c>
      <c r="B18" s="571">
        <f>SUM(B17:B17)</f>
        <v>0</v>
      </c>
      <c r="C18" s="571">
        <f>SUM(C17:C17)</f>
        <v>1080000</v>
      </c>
      <c r="D18" s="574">
        <f>SUM(D17:D17)</f>
        <v>296707.05327999999</v>
      </c>
    </row>
    <row r="21" spans="1:4" ht="39.75" customHeight="1" x14ac:dyDescent="0.2">
      <c r="A21" s="1213" t="s">
        <v>795</v>
      </c>
      <c r="B21" s="1213"/>
      <c r="C21" s="1213"/>
      <c r="D21" s="1213"/>
    </row>
  </sheetData>
  <mergeCells count="5">
    <mergeCell ref="A5:D5"/>
    <mergeCell ref="A3:D3"/>
    <mergeCell ref="A7:D7"/>
    <mergeCell ref="A14:D14"/>
    <mergeCell ref="A21:D21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G117"/>
  <sheetViews>
    <sheetView topLeftCell="A24" zoomScaleNormal="100" workbookViewId="0">
      <selection activeCell="L28" sqref="L28"/>
    </sheetView>
  </sheetViews>
  <sheetFormatPr defaultColWidth="9.140625" defaultRowHeight="12.75" x14ac:dyDescent="0.2"/>
  <cols>
    <col min="1" max="1" width="5.5703125" style="311" customWidth="1"/>
    <col min="2" max="2" width="10.42578125" style="311" customWidth="1"/>
    <col min="3" max="3" width="31.28515625" style="1003" customWidth="1"/>
    <col min="4" max="5" width="15.85546875" style="20" bestFit="1" customWidth="1"/>
    <col min="6" max="6" width="12.28515625" style="20" bestFit="1" customWidth="1"/>
    <col min="7" max="16384" width="9.140625" style="20"/>
  </cols>
  <sheetData>
    <row r="1" spans="1:6" x14ac:dyDescent="0.2">
      <c r="B1" s="20"/>
      <c r="C1" s="20"/>
      <c r="E1" s="1222" t="s">
        <v>1007</v>
      </c>
      <c r="F1" s="1222"/>
    </row>
    <row r="2" spans="1:6" ht="31.5" customHeight="1" x14ac:dyDescent="0.2">
      <c r="A2" s="1223" t="s">
        <v>1216</v>
      </c>
      <c r="B2" s="1223"/>
      <c r="C2" s="1223"/>
      <c r="D2" s="1223"/>
      <c r="E2" s="1223"/>
      <c r="F2" s="1223"/>
    </row>
    <row r="3" spans="1:6" ht="12" customHeight="1" x14ac:dyDescent="0.2"/>
    <row r="4" spans="1:6" x14ac:dyDescent="0.2">
      <c r="A4" s="1214" t="s">
        <v>439</v>
      </c>
      <c r="B4" s="1214"/>
      <c r="C4" s="1214"/>
      <c r="D4" s="1214"/>
      <c r="E4" s="1214"/>
      <c r="F4" s="1214"/>
    </row>
    <row r="5" spans="1:6" ht="12.75" customHeight="1" thickBot="1" x14ac:dyDescent="0.25">
      <c r="A5" s="992"/>
      <c r="B5" s="992"/>
      <c r="C5" s="1004"/>
      <c r="D5" s="988"/>
      <c r="E5" s="988"/>
      <c r="F5" s="988"/>
    </row>
    <row r="6" spans="1:6" ht="13.5" thickBot="1" x14ac:dyDescent="0.25">
      <c r="A6" s="312" t="s">
        <v>670</v>
      </c>
      <c r="B6" s="998" t="s">
        <v>1215</v>
      </c>
      <c r="C6" s="1" t="s">
        <v>442</v>
      </c>
      <c r="D6" s="1" t="s">
        <v>1213</v>
      </c>
      <c r="E6" s="1" t="s">
        <v>1214</v>
      </c>
      <c r="F6" s="1" t="s">
        <v>444</v>
      </c>
    </row>
    <row r="7" spans="1:6" ht="13.5" thickBot="1" x14ac:dyDescent="0.25">
      <c r="A7" s="306" t="s">
        <v>1187</v>
      </c>
      <c r="B7" s="994" t="s">
        <v>445</v>
      </c>
      <c r="C7" s="1005" t="s">
        <v>672</v>
      </c>
      <c r="D7" s="121">
        <v>450000</v>
      </c>
      <c r="E7" s="121">
        <v>450000</v>
      </c>
      <c r="F7" s="122">
        <v>0</v>
      </c>
    </row>
    <row r="8" spans="1:6" ht="13.5" thickBot="1" x14ac:dyDescent="0.25">
      <c r="A8" s="307">
        <v>304</v>
      </c>
      <c r="B8" s="1215" t="s">
        <v>446</v>
      </c>
      <c r="C8" s="1216"/>
      <c r="D8" s="1008">
        <f>SUM(D7)</f>
        <v>450000</v>
      </c>
      <c r="E8" s="1008">
        <f>SUM(E7)</f>
        <v>450000</v>
      </c>
      <c r="F8" s="1008">
        <f>SUM(F7)</f>
        <v>0</v>
      </c>
    </row>
    <row r="9" spans="1:6" ht="12" customHeight="1" x14ac:dyDescent="0.2"/>
    <row r="10" spans="1:6" ht="5.25" customHeight="1" x14ac:dyDescent="0.2"/>
    <row r="11" spans="1:6" x14ac:dyDescent="0.2">
      <c r="A11" s="1214" t="s">
        <v>447</v>
      </c>
      <c r="B11" s="1214"/>
      <c r="C11" s="1214"/>
      <c r="D11" s="1214"/>
      <c r="E11" s="1214"/>
      <c r="F11" s="1214"/>
    </row>
    <row r="12" spans="1:6" ht="12.75" customHeight="1" thickBot="1" x14ac:dyDescent="0.25"/>
    <row r="13" spans="1:6" ht="13.5" thickBot="1" x14ac:dyDescent="0.25">
      <c r="A13" s="312" t="s">
        <v>670</v>
      </c>
      <c r="B13" s="998" t="s">
        <v>1215</v>
      </c>
      <c r="C13" s="1" t="s">
        <v>442</v>
      </c>
      <c r="D13" s="1" t="s">
        <v>1213</v>
      </c>
      <c r="E13" s="1" t="s">
        <v>1214</v>
      </c>
      <c r="F13" s="1" t="s">
        <v>444</v>
      </c>
    </row>
    <row r="14" spans="1:6" x14ac:dyDescent="0.2">
      <c r="A14" s="296" t="s">
        <v>1187</v>
      </c>
      <c r="B14" s="220">
        <v>13015</v>
      </c>
      <c r="C14" s="999" t="s">
        <v>673</v>
      </c>
      <c r="D14" s="123">
        <v>854092</v>
      </c>
      <c r="E14" s="352">
        <f>D14-F14</f>
        <v>854092</v>
      </c>
      <c r="F14" s="123">
        <v>0</v>
      </c>
    </row>
    <row r="15" spans="1:6" x14ac:dyDescent="0.2">
      <c r="A15" s="309" t="s">
        <v>1188</v>
      </c>
      <c r="B15" s="996">
        <v>13021</v>
      </c>
      <c r="C15" s="1000" t="s">
        <v>1189</v>
      </c>
      <c r="D15" s="122">
        <v>478379.65</v>
      </c>
      <c r="E15" s="989">
        <f>D15-F15</f>
        <v>379594.11000000004</v>
      </c>
      <c r="F15" s="122">
        <v>98785.54</v>
      </c>
    </row>
    <row r="16" spans="1:6" x14ac:dyDescent="0.2">
      <c r="A16" s="295" t="s">
        <v>1190</v>
      </c>
      <c r="B16" s="75">
        <v>13305</v>
      </c>
      <c r="C16" s="127" t="s">
        <v>674</v>
      </c>
      <c r="D16" s="124">
        <v>1076720165</v>
      </c>
      <c r="E16" s="353">
        <f>D16-F16</f>
        <v>1071804923.46</v>
      </c>
      <c r="F16" s="124">
        <v>4915241.54</v>
      </c>
    </row>
    <row r="17" spans="1:6" ht="13.5" thickBot="1" x14ac:dyDescent="0.25">
      <c r="A17" s="295" t="s">
        <v>1191</v>
      </c>
      <c r="B17" s="75">
        <v>13307</v>
      </c>
      <c r="C17" s="127" t="s">
        <v>675</v>
      </c>
      <c r="D17" s="124">
        <v>8900000</v>
      </c>
      <c r="E17" s="124">
        <f>D17-F17</f>
        <v>8285112</v>
      </c>
      <c r="F17" s="124">
        <v>614888</v>
      </c>
    </row>
    <row r="18" spans="1:6" ht="13.5" thickBot="1" x14ac:dyDescent="0.25">
      <c r="A18" s="307">
        <v>313</v>
      </c>
      <c r="B18" s="1215" t="s">
        <v>448</v>
      </c>
      <c r="C18" s="1216"/>
      <c r="D18" s="299">
        <f>SUM(D14:D17)</f>
        <v>1086952636.6500001</v>
      </c>
      <c r="E18" s="299">
        <f>SUM(E14:E17)</f>
        <v>1081323721.5700002</v>
      </c>
      <c r="F18" s="299">
        <f>SUM(F14:F17)</f>
        <v>5628915.0800000001</v>
      </c>
    </row>
    <row r="19" spans="1:6" ht="12" customHeight="1" x14ac:dyDescent="0.2"/>
    <row r="20" spans="1:6" ht="5.25" customHeight="1" x14ac:dyDescent="0.2"/>
    <row r="21" spans="1:6" x14ac:dyDescent="0.2">
      <c r="A21" s="1214" t="s">
        <v>677</v>
      </c>
      <c r="B21" s="1214"/>
      <c r="C21" s="1214"/>
      <c r="D21" s="1214"/>
      <c r="E21" s="1214"/>
      <c r="F21" s="1214"/>
    </row>
    <row r="22" spans="1:6" ht="12.75" customHeight="1" thickBot="1" x14ac:dyDescent="0.25"/>
    <row r="23" spans="1:6" ht="13.5" thickBot="1" x14ac:dyDescent="0.25">
      <c r="A23" s="312" t="s">
        <v>670</v>
      </c>
      <c r="B23" s="998" t="s">
        <v>1215</v>
      </c>
      <c r="C23" s="1" t="s">
        <v>442</v>
      </c>
      <c r="D23" s="1" t="s">
        <v>1213</v>
      </c>
      <c r="E23" s="1" t="s">
        <v>1214</v>
      </c>
      <c r="F23" s="1" t="s">
        <v>444</v>
      </c>
    </row>
    <row r="24" spans="1:6" x14ac:dyDescent="0.2">
      <c r="A24" s="296" t="s">
        <v>1187</v>
      </c>
      <c r="B24" s="220">
        <v>15017</v>
      </c>
      <c r="C24" s="999" t="s">
        <v>1192</v>
      </c>
      <c r="D24" s="123">
        <v>220023</v>
      </c>
      <c r="E24" s="123">
        <f>D24-F24</f>
        <v>220023</v>
      </c>
      <c r="F24" s="123">
        <v>0</v>
      </c>
    </row>
    <row r="25" spans="1:6" x14ac:dyDescent="0.2">
      <c r="A25" s="295" t="s">
        <v>1188</v>
      </c>
      <c r="B25" s="75">
        <v>15021</v>
      </c>
      <c r="C25" s="127" t="s">
        <v>760</v>
      </c>
      <c r="D25" s="124">
        <v>749992.49</v>
      </c>
      <c r="E25" s="124">
        <f>D25-F25</f>
        <v>749992.49</v>
      </c>
      <c r="F25" s="124">
        <v>0</v>
      </c>
    </row>
    <row r="26" spans="1:6" ht="13.5" thickBot="1" x14ac:dyDescent="0.25">
      <c r="A26" s="297" t="s">
        <v>1190</v>
      </c>
      <c r="B26" s="221">
        <v>15065</v>
      </c>
      <c r="C26" s="1001" t="s">
        <v>676</v>
      </c>
      <c r="D26" s="128">
        <v>672092</v>
      </c>
      <c r="E26" s="128">
        <f>D26-F26</f>
        <v>672092</v>
      </c>
      <c r="F26" s="128">
        <v>0</v>
      </c>
    </row>
    <row r="27" spans="1:6" ht="13.5" thickBot="1" x14ac:dyDescent="0.25">
      <c r="A27" s="307">
        <v>315</v>
      </c>
      <c r="B27" s="1215" t="s">
        <v>161</v>
      </c>
      <c r="C27" s="1216"/>
      <c r="D27" s="298">
        <f>SUM(D24:D26)</f>
        <v>1642107.49</v>
      </c>
      <c r="E27" s="298">
        <f>SUM(E24:E26)</f>
        <v>1642107.49</v>
      </c>
      <c r="F27" s="298">
        <f>SUM(F26:F26)</f>
        <v>0</v>
      </c>
    </row>
    <row r="28" spans="1:6" ht="12" customHeight="1" x14ac:dyDescent="0.2"/>
    <row r="29" spans="1:6" ht="5.25" customHeight="1" x14ac:dyDescent="0.2"/>
    <row r="30" spans="1:6" x14ac:dyDescent="0.2">
      <c r="A30" s="1214" t="s">
        <v>475</v>
      </c>
      <c r="B30" s="1214"/>
      <c r="C30" s="1214"/>
      <c r="D30" s="1214"/>
      <c r="E30" s="1214"/>
      <c r="F30" s="1214"/>
    </row>
    <row r="31" spans="1:6" ht="13.5" thickBot="1" x14ac:dyDescent="0.25"/>
    <row r="32" spans="1:6" ht="13.5" thickBot="1" x14ac:dyDescent="0.25">
      <c r="A32" s="312" t="s">
        <v>670</v>
      </c>
      <c r="B32" s="998" t="s">
        <v>1215</v>
      </c>
      <c r="C32" s="1" t="s">
        <v>442</v>
      </c>
      <c r="D32" s="1" t="s">
        <v>1213</v>
      </c>
      <c r="E32" s="1" t="s">
        <v>1214</v>
      </c>
      <c r="F32" s="1" t="s">
        <v>444</v>
      </c>
    </row>
    <row r="33" spans="1:6" ht="13.5" thickBot="1" x14ac:dyDescent="0.25">
      <c r="A33" s="306" t="s">
        <v>1187</v>
      </c>
      <c r="B33" s="994" t="s">
        <v>761</v>
      </c>
      <c r="C33" s="1005" t="s">
        <v>1193</v>
      </c>
      <c r="D33" s="121">
        <v>63820.46</v>
      </c>
      <c r="E33" s="121">
        <f>D33</f>
        <v>63820.46</v>
      </c>
      <c r="F33" s="122">
        <v>0</v>
      </c>
    </row>
    <row r="34" spans="1:6" ht="13.5" thickBot="1" x14ac:dyDescent="0.25">
      <c r="A34" s="307">
        <v>317</v>
      </c>
      <c r="B34" s="1215" t="s">
        <v>476</v>
      </c>
      <c r="C34" s="1216"/>
      <c r="D34" s="300">
        <f>SUM(D33)</f>
        <v>63820.46</v>
      </c>
      <c r="E34" s="300">
        <f>SUM(E33)</f>
        <v>63820.46</v>
      </c>
      <c r="F34" s="300">
        <f>SUM(F33)</f>
        <v>0</v>
      </c>
    </row>
    <row r="35" spans="1:6" ht="12" customHeight="1" x14ac:dyDescent="0.2"/>
    <row r="36" spans="1:6" ht="5.25" customHeight="1" x14ac:dyDescent="0.2"/>
    <row r="37" spans="1:6" x14ac:dyDescent="0.2">
      <c r="A37" s="1214" t="s">
        <v>449</v>
      </c>
      <c r="B37" s="1214"/>
      <c r="C37" s="1214"/>
      <c r="D37" s="1214"/>
      <c r="E37" s="1214"/>
      <c r="F37" s="1214"/>
    </row>
    <row r="38" spans="1:6" ht="12.75" customHeight="1" thickBot="1" x14ac:dyDescent="0.25"/>
    <row r="39" spans="1:6" ht="13.5" thickBot="1" x14ac:dyDescent="0.25">
      <c r="A39" s="312" t="s">
        <v>670</v>
      </c>
      <c r="B39" s="998" t="s">
        <v>1215</v>
      </c>
      <c r="C39" s="1" t="s">
        <v>442</v>
      </c>
      <c r="D39" s="1" t="s">
        <v>1213</v>
      </c>
      <c r="E39" s="1" t="s">
        <v>1214</v>
      </c>
      <c r="F39" s="1" t="s">
        <v>444</v>
      </c>
    </row>
    <row r="40" spans="1:6" ht="13.5" customHeight="1" thickBot="1" x14ac:dyDescent="0.25">
      <c r="A40" s="308" t="s">
        <v>1187</v>
      </c>
      <c r="B40" s="995">
        <v>27355</v>
      </c>
      <c r="C40" s="1002" t="s">
        <v>678</v>
      </c>
      <c r="D40" s="125">
        <v>169182166</v>
      </c>
      <c r="E40" s="125">
        <f>D40-F40</f>
        <v>169182166</v>
      </c>
      <c r="F40" s="125">
        <v>0</v>
      </c>
    </row>
    <row r="41" spans="1:6" ht="13.5" thickBot="1" x14ac:dyDescent="0.25">
      <c r="A41" s="307">
        <v>327</v>
      </c>
      <c r="B41" s="1215" t="s">
        <v>450</v>
      </c>
      <c r="C41" s="1216"/>
      <c r="D41" s="1007">
        <f>SUM(D40:D40)</f>
        <v>169182166</v>
      </c>
      <c r="E41" s="1007">
        <f>SUM(E40:E40)</f>
        <v>169182166</v>
      </c>
      <c r="F41" s="1007">
        <f>SUM(F40:F40)</f>
        <v>0</v>
      </c>
    </row>
    <row r="42" spans="1:6" ht="12" customHeight="1" x14ac:dyDescent="0.2"/>
    <row r="43" spans="1:6" ht="5.25" customHeight="1" x14ac:dyDescent="0.2"/>
    <row r="44" spans="1:6" x14ac:dyDescent="0.2">
      <c r="A44" s="1214" t="s">
        <v>451</v>
      </c>
      <c r="B44" s="1214"/>
      <c r="C44" s="1214"/>
      <c r="D44" s="1214"/>
      <c r="E44" s="1214"/>
      <c r="F44" s="1214"/>
    </row>
    <row r="45" spans="1:6" ht="12.75" customHeight="1" thickBot="1" x14ac:dyDescent="0.25">
      <c r="A45" s="992"/>
      <c r="B45" s="992"/>
      <c r="C45" s="1004"/>
      <c r="D45" s="988"/>
      <c r="E45" s="988"/>
      <c r="F45" s="988"/>
    </row>
    <row r="46" spans="1:6" ht="13.5" thickBot="1" x14ac:dyDescent="0.25">
      <c r="A46" s="312" t="s">
        <v>670</v>
      </c>
      <c r="B46" s="998" t="s">
        <v>1215</v>
      </c>
      <c r="C46" s="1" t="s">
        <v>442</v>
      </c>
      <c r="D46" s="1" t="s">
        <v>1213</v>
      </c>
      <c r="E46" s="1" t="s">
        <v>1214</v>
      </c>
      <c r="F46" s="1" t="s">
        <v>444</v>
      </c>
    </row>
    <row r="47" spans="1:6" x14ac:dyDescent="0.2">
      <c r="A47" s="295" t="s">
        <v>1187</v>
      </c>
      <c r="B47" s="75">
        <v>33093</v>
      </c>
      <c r="C47" s="127" t="s">
        <v>1194</v>
      </c>
      <c r="D47" s="124">
        <v>5649513</v>
      </c>
      <c r="E47" s="124">
        <f>D47-F47</f>
        <v>5021857.47</v>
      </c>
      <c r="F47" s="124">
        <v>627655.53</v>
      </c>
    </row>
    <row r="48" spans="1:6" x14ac:dyDescent="0.2">
      <c r="A48" s="295" t="s">
        <v>1188</v>
      </c>
      <c r="B48" s="75">
        <v>33095</v>
      </c>
      <c r="C48" s="990" t="s">
        <v>1195</v>
      </c>
      <c r="D48" s="124">
        <v>4593516</v>
      </c>
      <c r="E48" s="124">
        <f>D48-F48</f>
        <v>4111024.11</v>
      </c>
      <c r="F48" s="124">
        <v>482491.89</v>
      </c>
    </row>
    <row r="49" spans="1:6" x14ac:dyDescent="0.2">
      <c r="A49" s="295" t="s">
        <v>1190</v>
      </c>
      <c r="B49" s="75">
        <v>33122</v>
      </c>
      <c r="C49" s="990" t="s">
        <v>1196</v>
      </c>
      <c r="D49" s="124">
        <v>240000</v>
      </c>
      <c r="E49" s="124">
        <f>D49-F49</f>
        <v>240000</v>
      </c>
      <c r="F49" s="124">
        <v>0</v>
      </c>
    </row>
    <row r="50" spans="1:6" ht="12.75" customHeight="1" x14ac:dyDescent="0.2">
      <c r="A50" s="295" t="s">
        <v>1191</v>
      </c>
      <c r="B50" s="75">
        <v>33155</v>
      </c>
      <c r="C50" s="127" t="s">
        <v>679</v>
      </c>
      <c r="D50" s="124">
        <v>384691909</v>
      </c>
      <c r="E50" s="124">
        <f>D50-F50-F51</f>
        <v>382035235</v>
      </c>
      <c r="F50" s="124">
        <v>1623186</v>
      </c>
    </row>
    <row r="51" spans="1:6" x14ac:dyDescent="0.2">
      <c r="A51" s="295"/>
      <c r="B51" s="75"/>
      <c r="C51" s="127"/>
      <c r="D51" s="124"/>
      <c r="E51" s="124"/>
      <c r="F51" s="124">
        <v>1033488</v>
      </c>
    </row>
    <row r="52" spans="1:6" x14ac:dyDescent="0.2">
      <c r="A52" s="295" t="s">
        <v>1197</v>
      </c>
      <c r="B52" s="75">
        <v>33166</v>
      </c>
      <c r="C52" s="127" t="s">
        <v>452</v>
      </c>
      <c r="D52" s="124">
        <v>637111</v>
      </c>
      <c r="E52" s="124">
        <f>D52-F52</f>
        <v>637111</v>
      </c>
      <c r="F52" s="124">
        <v>0</v>
      </c>
    </row>
    <row r="53" spans="1:6" x14ac:dyDescent="0.2">
      <c r="A53" s="295" t="s">
        <v>1198</v>
      </c>
      <c r="B53" s="75">
        <v>33351</v>
      </c>
      <c r="C53" s="127" t="s">
        <v>701</v>
      </c>
      <c r="D53" s="124">
        <v>1588820</v>
      </c>
      <c r="E53" s="124">
        <f>D53-F53</f>
        <v>1572646.89</v>
      </c>
      <c r="F53" s="124">
        <v>16173.11</v>
      </c>
    </row>
    <row r="54" spans="1:6" x14ac:dyDescent="0.2">
      <c r="A54" s="1224" t="s">
        <v>1199</v>
      </c>
      <c r="B54" s="1225">
        <v>33353</v>
      </c>
      <c r="C54" s="1227" t="s">
        <v>453</v>
      </c>
      <c r="D54" s="124">
        <v>8541567364</v>
      </c>
      <c r="E54" s="124">
        <f>D54-F54-F55-F56</f>
        <v>8535671205.3200006</v>
      </c>
      <c r="F54" s="124">
        <f>409434+881826.48</f>
        <v>1291260.48</v>
      </c>
    </row>
    <row r="55" spans="1:6" x14ac:dyDescent="0.2">
      <c r="A55" s="1224"/>
      <c r="B55" s="1225"/>
      <c r="C55" s="1227"/>
      <c r="D55" s="124"/>
      <c r="E55" s="124"/>
      <c r="F55" s="124">
        <v>1734538</v>
      </c>
    </row>
    <row r="56" spans="1:6" x14ac:dyDescent="0.2">
      <c r="A56" s="1224"/>
      <c r="B56" s="1226"/>
      <c r="C56" s="1228"/>
      <c r="D56" s="124"/>
      <c r="E56" s="124"/>
      <c r="F56" s="124">
        <f>1845836.88+818771.32+205752</f>
        <v>2870360.1999999997</v>
      </c>
    </row>
    <row r="57" spans="1:6" ht="13.5" thickBot="1" x14ac:dyDescent="0.25">
      <c r="A57" s="297" t="s">
        <v>1200</v>
      </c>
      <c r="B57" s="221">
        <v>33354</v>
      </c>
      <c r="C57" s="1001" t="s">
        <v>680</v>
      </c>
      <c r="D57" s="128">
        <v>1804148</v>
      </c>
      <c r="E57" s="128">
        <f>D57</f>
        <v>1804148</v>
      </c>
      <c r="F57" s="128">
        <v>0</v>
      </c>
    </row>
    <row r="58" spans="1:6" ht="18" customHeight="1" thickBot="1" x14ac:dyDescent="0.25">
      <c r="A58" s="307">
        <v>333</v>
      </c>
      <c r="B58" s="1218" t="s">
        <v>454</v>
      </c>
      <c r="C58" s="1219"/>
      <c r="D58" s="1006">
        <f>SUM(D47:D57)</f>
        <v>8940772381</v>
      </c>
      <c r="E58" s="1006">
        <f>SUM(E47:E57)</f>
        <v>8931093227.7900009</v>
      </c>
      <c r="F58" s="1006">
        <f>SUM(F47:F57)</f>
        <v>9679153.209999999</v>
      </c>
    </row>
    <row r="59" spans="1:6" x14ac:dyDescent="0.2">
      <c r="A59" s="1220" t="s">
        <v>455</v>
      </c>
      <c r="B59" s="1220"/>
      <c r="C59" s="1220"/>
      <c r="D59" s="1220"/>
      <c r="E59" s="1220"/>
      <c r="F59" s="1220"/>
    </row>
    <row r="60" spans="1:6" ht="12.75" customHeight="1" x14ac:dyDescent="0.2">
      <c r="A60" s="1221"/>
      <c r="B60" s="1221"/>
      <c r="C60" s="1221"/>
      <c r="D60" s="1221"/>
      <c r="E60" s="1221"/>
      <c r="F60" s="1221"/>
    </row>
    <row r="61" spans="1:6" ht="12.75" customHeight="1" x14ac:dyDescent="0.2"/>
    <row r="62" spans="1:6" ht="12.75" customHeight="1" x14ac:dyDescent="0.2">
      <c r="B62" s="20"/>
      <c r="C62" s="20"/>
      <c r="E62" s="1222" t="s">
        <v>1008</v>
      </c>
      <c r="F62" s="1222"/>
    </row>
    <row r="63" spans="1:6" ht="30" customHeight="1" x14ac:dyDescent="0.2">
      <c r="A63" s="1223" t="s">
        <v>1217</v>
      </c>
      <c r="B63" s="1223"/>
      <c r="C63" s="1223"/>
      <c r="D63" s="1223"/>
      <c r="E63" s="1223"/>
      <c r="F63" s="1223"/>
    </row>
    <row r="64" spans="1:6" ht="12.75" customHeight="1" x14ac:dyDescent="0.2"/>
    <row r="65" spans="1:6" ht="5.25" customHeight="1" x14ac:dyDescent="0.2"/>
    <row r="66" spans="1:6" x14ac:dyDescent="0.2">
      <c r="A66" s="1214" t="s">
        <v>456</v>
      </c>
      <c r="B66" s="1214"/>
      <c r="C66" s="1214"/>
      <c r="D66" s="1214"/>
      <c r="E66" s="1214"/>
      <c r="F66" s="1214"/>
    </row>
    <row r="67" spans="1:6" ht="13.5" thickBot="1" x14ac:dyDescent="0.25"/>
    <row r="68" spans="1:6" ht="13.5" thickBot="1" x14ac:dyDescent="0.25">
      <c r="A68" s="312" t="s">
        <v>670</v>
      </c>
      <c r="B68" s="998" t="s">
        <v>1215</v>
      </c>
      <c r="C68" s="1" t="s">
        <v>442</v>
      </c>
      <c r="D68" s="1" t="s">
        <v>1213</v>
      </c>
      <c r="E68" s="1" t="s">
        <v>1214</v>
      </c>
      <c r="F68" s="1" t="s">
        <v>444</v>
      </c>
    </row>
    <row r="69" spans="1:6" x14ac:dyDescent="0.2">
      <c r="A69" s="309" t="s">
        <v>1187</v>
      </c>
      <c r="B69" s="75">
        <v>34017</v>
      </c>
      <c r="C69" s="127" t="s">
        <v>1201</v>
      </c>
      <c r="D69" s="122">
        <v>40000</v>
      </c>
      <c r="E69" s="122">
        <f>D69-F69</f>
        <v>40000</v>
      </c>
      <c r="F69" s="122">
        <v>0</v>
      </c>
    </row>
    <row r="70" spans="1:6" x14ac:dyDescent="0.2">
      <c r="A70" s="309" t="s">
        <v>1188</v>
      </c>
      <c r="B70" s="75">
        <v>34019</v>
      </c>
      <c r="C70" s="127" t="s">
        <v>1202</v>
      </c>
      <c r="D70" s="122">
        <v>160727</v>
      </c>
      <c r="E70" s="122">
        <f>D70-F70</f>
        <v>160727</v>
      </c>
      <c r="F70" s="122">
        <v>0</v>
      </c>
    </row>
    <row r="71" spans="1:6" x14ac:dyDescent="0.2">
      <c r="A71" s="295" t="s">
        <v>1190</v>
      </c>
      <c r="B71" s="75">
        <v>34021</v>
      </c>
      <c r="C71" s="127" t="s">
        <v>1203</v>
      </c>
      <c r="D71" s="122">
        <v>404000</v>
      </c>
      <c r="E71" s="122">
        <f>D71-F71</f>
        <v>404000</v>
      </c>
      <c r="F71" s="122">
        <v>0</v>
      </c>
    </row>
    <row r="72" spans="1:6" x14ac:dyDescent="0.2">
      <c r="A72" s="295" t="s">
        <v>1191</v>
      </c>
      <c r="B72" s="75">
        <v>34031</v>
      </c>
      <c r="C72" s="127" t="s">
        <v>1204</v>
      </c>
      <c r="D72" s="124">
        <v>517000</v>
      </c>
      <c r="E72" s="124">
        <f>D72-F72</f>
        <v>517000</v>
      </c>
      <c r="F72" s="124">
        <v>0</v>
      </c>
    </row>
    <row r="73" spans="1:6" x14ac:dyDescent="0.2">
      <c r="A73" s="295" t="s">
        <v>1197</v>
      </c>
      <c r="B73" s="75">
        <v>34033</v>
      </c>
      <c r="C73" s="127" t="s">
        <v>702</v>
      </c>
      <c r="D73" s="124">
        <v>871717</v>
      </c>
      <c r="E73" s="124">
        <f>D73-F73</f>
        <v>871317</v>
      </c>
      <c r="F73" s="124">
        <v>400</v>
      </c>
    </row>
    <row r="74" spans="1:6" x14ac:dyDescent="0.2">
      <c r="A74" s="295">
        <v>6</v>
      </c>
      <c r="B74" s="75">
        <v>34053</v>
      </c>
      <c r="C74" s="127" t="s">
        <v>1205</v>
      </c>
      <c r="D74" s="124">
        <v>153000</v>
      </c>
      <c r="E74" s="124">
        <f>D74</f>
        <v>153000</v>
      </c>
      <c r="F74" s="124">
        <v>0</v>
      </c>
    </row>
    <row r="75" spans="1:6" x14ac:dyDescent="0.2">
      <c r="A75" s="295" t="s">
        <v>1199</v>
      </c>
      <c r="B75" s="75">
        <v>34070</v>
      </c>
      <c r="C75" s="127" t="s">
        <v>457</v>
      </c>
      <c r="D75" s="124">
        <v>1856124</v>
      </c>
      <c r="E75" s="124">
        <f>D75-F75</f>
        <v>1856124</v>
      </c>
      <c r="F75" s="124">
        <v>0</v>
      </c>
    </row>
    <row r="76" spans="1:6" x14ac:dyDescent="0.2">
      <c r="A76" s="295" t="s">
        <v>1200</v>
      </c>
      <c r="B76" s="75">
        <v>34502</v>
      </c>
      <c r="C76" s="127" t="s">
        <v>1206</v>
      </c>
      <c r="D76" s="124">
        <v>1602798</v>
      </c>
      <c r="E76" s="124">
        <f>D76</f>
        <v>1602798</v>
      </c>
      <c r="F76" s="124">
        <v>0</v>
      </c>
    </row>
    <row r="77" spans="1:6" x14ac:dyDescent="0.2">
      <c r="A77" s="295" t="s">
        <v>1207</v>
      </c>
      <c r="B77" s="75">
        <v>34505</v>
      </c>
      <c r="C77" s="127" t="s">
        <v>703</v>
      </c>
      <c r="D77" s="124">
        <v>126000</v>
      </c>
      <c r="E77" s="124">
        <f>D77-F77</f>
        <v>126000</v>
      </c>
      <c r="F77" s="124">
        <v>0</v>
      </c>
    </row>
    <row r="78" spans="1:6" x14ac:dyDescent="0.2">
      <c r="A78" s="295" t="s">
        <v>1208</v>
      </c>
      <c r="B78" s="75">
        <v>34509</v>
      </c>
      <c r="C78" s="127" t="s">
        <v>763</v>
      </c>
      <c r="D78" s="124">
        <v>2351335.48</v>
      </c>
      <c r="E78" s="124">
        <f>D78-F78</f>
        <v>2351235.48</v>
      </c>
      <c r="F78" s="124">
        <v>100</v>
      </c>
    </row>
    <row r="79" spans="1:6" ht="13.5" thickBot="1" x14ac:dyDescent="0.25">
      <c r="A79" s="993" t="s">
        <v>1209</v>
      </c>
      <c r="B79" s="997">
        <v>34544</v>
      </c>
      <c r="C79" s="127" t="s">
        <v>1210</v>
      </c>
      <c r="D79" s="991">
        <v>110000</v>
      </c>
      <c r="E79" s="991">
        <v>110000</v>
      </c>
      <c r="F79" s="991">
        <v>0</v>
      </c>
    </row>
    <row r="80" spans="1:6" ht="13.5" thickBot="1" x14ac:dyDescent="0.25">
      <c r="A80" s="307">
        <v>334</v>
      </c>
      <c r="B80" s="1215" t="s">
        <v>458</v>
      </c>
      <c r="C80" s="1216"/>
      <c r="D80" s="299">
        <f>SUM(D69:D79)</f>
        <v>8192701.4800000004</v>
      </c>
      <c r="E80" s="299">
        <f>SUM(E69:E79)</f>
        <v>8192201.4800000004</v>
      </c>
      <c r="F80" s="299">
        <f>SUM(F69:F79)</f>
        <v>500</v>
      </c>
    </row>
    <row r="82" spans="1:7" ht="5.25" customHeight="1" x14ac:dyDescent="0.2"/>
    <row r="83" spans="1:7" x14ac:dyDescent="0.2">
      <c r="A83" s="1214" t="s">
        <v>459</v>
      </c>
      <c r="B83" s="1214"/>
      <c r="C83" s="1214"/>
      <c r="D83" s="1214"/>
      <c r="E83" s="1214"/>
      <c r="F83" s="1214"/>
    </row>
    <row r="84" spans="1:7" ht="13.5" thickBot="1" x14ac:dyDescent="0.25"/>
    <row r="85" spans="1:7" ht="13.5" thickBot="1" x14ac:dyDescent="0.25">
      <c r="A85" s="312" t="s">
        <v>670</v>
      </c>
      <c r="B85" s="998" t="s">
        <v>1215</v>
      </c>
      <c r="C85" s="1" t="s">
        <v>442</v>
      </c>
      <c r="D85" s="1" t="s">
        <v>1213</v>
      </c>
      <c r="E85" s="1" t="s">
        <v>1214</v>
      </c>
      <c r="F85" s="1" t="s">
        <v>444</v>
      </c>
      <c r="G85" s="126"/>
    </row>
    <row r="86" spans="1:7" s="126" customFormat="1" ht="13.5" thickBot="1" x14ac:dyDescent="0.25">
      <c r="A86" s="309" t="s">
        <v>1187</v>
      </c>
      <c r="B86" s="996">
        <v>35018</v>
      </c>
      <c r="C86" s="1000" t="s">
        <v>1211</v>
      </c>
      <c r="D86" s="122">
        <v>4494940</v>
      </c>
      <c r="E86" s="122">
        <f>D86-F86</f>
        <v>4494940</v>
      </c>
      <c r="F86" s="122">
        <v>0</v>
      </c>
      <c r="G86" s="20"/>
    </row>
    <row r="87" spans="1:7" ht="13.5" thickBot="1" x14ac:dyDescent="0.25">
      <c r="A87" s="307">
        <v>335</v>
      </c>
      <c r="B87" s="1215" t="s">
        <v>487</v>
      </c>
      <c r="C87" s="1216"/>
      <c r="D87" s="299">
        <f>SUM(D86:D86)</f>
        <v>4494940</v>
      </c>
      <c r="E87" s="299">
        <f>SUM(E86:E86)</f>
        <v>4494940</v>
      </c>
      <c r="F87" s="299">
        <f>SUM(F86:F86)</f>
        <v>0</v>
      </c>
    </row>
    <row r="89" spans="1:7" ht="5.25" customHeight="1" x14ac:dyDescent="0.2"/>
    <row r="90" spans="1:7" x14ac:dyDescent="0.2">
      <c r="A90" s="1214" t="s">
        <v>460</v>
      </c>
      <c r="B90" s="1214"/>
      <c r="C90" s="1214"/>
      <c r="D90" s="1214"/>
      <c r="E90" s="1214"/>
      <c r="F90" s="1214"/>
    </row>
    <row r="91" spans="1:7" ht="13.5" thickBot="1" x14ac:dyDescent="0.25"/>
    <row r="92" spans="1:7" ht="13.5" thickBot="1" x14ac:dyDescent="0.25">
      <c r="A92" s="312" t="s">
        <v>670</v>
      </c>
      <c r="B92" s="998" t="s">
        <v>1215</v>
      </c>
      <c r="C92" s="1" t="s">
        <v>442</v>
      </c>
      <c r="D92" s="1" t="s">
        <v>1213</v>
      </c>
      <c r="E92" s="1" t="s">
        <v>1214</v>
      </c>
      <c r="F92" s="1" t="s">
        <v>444</v>
      </c>
    </row>
    <row r="93" spans="1:7" x14ac:dyDescent="0.2">
      <c r="A93" s="309" t="s">
        <v>1187</v>
      </c>
      <c r="B93" s="996">
        <v>98071</v>
      </c>
      <c r="C93" s="1000" t="s">
        <v>1212</v>
      </c>
      <c r="D93" s="122">
        <v>500000</v>
      </c>
      <c r="E93" s="122">
        <v>47415.33</v>
      </c>
      <c r="F93" s="122">
        <f>D93-E93</f>
        <v>452584.67</v>
      </c>
    </row>
    <row r="94" spans="1:7" ht="13.5" thickBot="1" x14ac:dyDescent="0.25">
      <c r="A94" s="295" t="s">
        <v>1188</v>
      </c>
      <c r="B94" s="996">
        <v>98074</v>
      </c>
      <c r="C94" s="1000" t="s">
        <v>764</v>
      </c>
      <c r="D94" s="122">
        <v>15000</v>
      </c>
      <c r="E94" s="122">
        <v>15000</v>
      </c>
      <c r="F94" s="122">
        <v>0</v>
      </c>
    </row>
    <row r="95" spans="1:7" ht="13.5" thickBot="1" x14ac:dyDescent="0.25">
      <c r="A95" s="307">
        <v>398</v>
      </c>
      <c r="B95" s="1215" t="s">
        <v>461</v>
      </c>
      <c r="C95" s="1216"/>
      <c r="D95" s="299">
        <f>SUM(D93:D94)</f>
        <v>515000</v>
      </c>
      <c r="E95" s="299">
        <f>SUM(E93:E94)</f>
        <v>62415.33</v>
      </c>
      <c r="F95" s="299">
        <f>SUM(F93:F94)</f>
        <v>452584.67</v>
      </c>
    </row>
    <row r="101" spans="1:6" ht="15" x14ac:dyDescent="0.25">
      <c r="A101" s="1217" t="s">
        <v>518</v>
      </c>
      <c r="B101" s="1217"/>
      <c r="C101" s="1217"/>
      <c r="D101" s="1217"/>
      <c r="E101" s="1217"/>
      <c r="F101" s="1217"/>
    </row>
    <row r="102" spans="1:6" ht="16.5" thickBot="1" x14ac:dyDescent="0.3">
      <c r="A102" s="305"/>
      <c r="B102" s="21"/>
      <c r="C102" s="21"/>
      <c r="D102" s="21"/>
      <c r="E102" s="21"/>
      <c r="F102" s="21"/>
    </row>
    <row r="103" spans="1:6" ht="13.5" thickBot="1" x14ac:dyDescent="0.25">
      <c r="A103" s="307" t="s">
        <v>141</v>
      </c>
      <c r="B103" s="22" t="s">
        <v>464</v>
      </c>
      <c r="C103" s="23" t="s">
        <v>465</v>
      </c>
      <c r="D103" s="1" t="s">
        <v>1213</v>
      </c>
      <c r="E103" s="1" t="s">
        <v>1214</v>
      </c>
      <c r="F103" s="24" t="s">
        <v>444</v>
      </c>
    </row>
    <row r="104" spans="1:6" x14ac:dyDescent="0.2">
      <c r="A104" s="129">
        <v>304</v>
      </c>
      <c r="B104" s="28" t="s">
        <v>466</v>
      </c>
      <c r="C104" s="29" t="s">
        <v>467</v>
      </c>
      <c r="D104" s="302">
        <f>D8</f>
        <v>450000</v>
      </c>
      <c r="E104" s="302">
        <f>E8</f>
        <v>450000</v>
      </c>
      <c r="F104" s="304">
        <f>D104-E104</f>
        <v>0</v>
      </c>
    </row>
    <row r="105" spans="1:6" x14ac:dyDescent="0.2">
      <c r="A105" s="310">
        <v>313</v>
      </c>
      <c r="B105" s="30" t="s">
        <v>128</v>
      </c>
      <c r="C105" s="25" t="s">
        <v>96</v>
      </c>
      <c r="D105" s="31">
        <f>D18</f>
        <v>1086952636.6500001</v>
      </c>
      <c r="E105" s="31">
        <f>E18</f>
        <v>1081323721.5700002</v>
      </c>
      <c r="F105" s="304">
        <f t="shared" ref="F105:F112" si="0">D105-E105</f>
        <v>5628915.0799999237</v>
      </c>
    </row>
    <row r="106" spans="1:6" x14ac:dyDescent="0.2">
      <c r="A106" s="295">
        <v>315</v>
      </c>
      <c r="B106" s="30" t="s">
        <v>131</v>
      </c>
      <c r="C106" s="301" t="s">
        <v>762</v>
      </c>
      <c r="D106" s="31">
        <f>D27</f>
        <v>1642107.49</v>
      </c>
      <c r="E106" s="31">
        <f>E27</f>
        <v>1642107.49</v>
      </c>
      <c r="F106" s="304">
        <f t="shared" si="0"/>
        <v>0</v>
      </c>
    </row>
    <row r="107" spans="1:6" x14ac:dyDescent="0.2">
      <c r="A107" s="295">
        <v>317</v>
      </c>
      <c r="B107" s="30" t="s">
        <v>130</v>
      </c>
      <c r="C107" s="301" t="s">
        <v>478</v>
      </c>
      <c r="D107" s="32">
        <f>D34</f>
        <v>63820.46</v>
      </c>
      <c r="E107" s="32">
        <f>E34</f>
        <v>63820.46</v>
      </c>
      <c r="F107" s="304">
        <f t="shared" si="0"/>
        <v>0</v>
      </c>
    </row>
    <row r="108" spans="1:6" x14ac:dyDescent="0.2">
      <c r="A108" s="310">
        <v>327</v>
      </c>
      <c r="B108" s="30" t="s">
        <v>129</v>
      </c>
      <c r="C108" s="25" t="s">
        <v>97</v>
      </c>
      <c r="D108" s="32">
        <f>D41</f>
        <v>169182166</v>
      </c>
      <c r="E108" s="32">
        <f>E41</f>
        <v>169182166</v>
      </c>
      <c r="F108" s="304">
        <f t="shared" si="0"/>
        <v>0</v>
      </c>
    </row>
    <row r="109" spans="1:6" x14ac:dyDescent="0.2">
      <c r="A109" s="310">
        <v>333</v>
      </c>
      <c r="B109" s="30" t="s">
        <v>127</v>
      </c>
      <c r="C109" s="25" t="s">
        <v>468</v>
      </c>
      <c r="D109" s="27">
        <f>D58</f>
        <v>8940772381</v>
      </c>
      <c r="E109" s="27">
        <f>E58</f>
        <v>8931093227.7900009</v>
      </c>
      <c r="F109" s="304">
        <f t="shared" si="0"/>
        <v>9679153.2099990845</v>
      </c>
    </row>
    <row r="110" spans="1:6" x14ac:dyDescent="0.2">
      <c r="A110" s="310">
        <v>334</v>
      </c>
      <c r="B110" s="30" t="s">
        <v>132</v>
      </c>
      <c r="C110" s="25" t="s">
        <v>126</v>
      </c>
      <c r="D110" s="26">
        <f>D80</f>
        <v>8192701.4800000004</v>
      </c>
      <c r="E110" s="26">
        <f>E80</f>
        <v>8192201.4800000004</v>
      </c>
      <c r="F110" s="304">
        <f t="shared" si="0"/>
        <v>500</v>
      </c>
    </row>
    <row r="111" spans="1:6" x14ac:dyDescent="0.2">
      <c r="A111" s="310">
        <v>335</v>
      </c>
      <c r="B111" s="30" t="s">
        <v>237</v>
      </c>
      <c r="C111" s="25" t="s">
        <v>240</v>
      </c>
      <c r="D111" s="26">
        <f>D87</f>
        <v>4494940</v>
      </c>
      <c r="E111" s="26">
        <f>E87</f>
        <v>4494940</v>
      </c>
      <c r="F111" s="304">
        <f t="shared" si="0"/>
        <v>0</v>
      </c>
    </row>
    <row r="112" spans="1:6" ht="13.5" thickBot="1" x14ac:dyDescent="0.25">
      <c r="A112" s="310">
        <v>398</v>
      </c>
      <c r="B112" s="30" t="s">
        <v>95</v>
      </c>
      <c r="C112" s="25" t="s">
        <v>162</v>
      </c>
      <c r="D112" s="303">
        <f>D95</f>
        <v>515000</v>
      </c>
      <c r="E112" s="26">
        <f>E95</f>
        <v>62415.33</v>
      </c>
      <c r="F112" s="304">
        <f t="shared" si="0"/>
        <v>452584.67</v>
      </c>
    </row>
    <row r="113" spans="1:6" ht="13.5" thickBot="1" x14ac:dyDescent="0.25">
      <c r="A113" s="307" t="s">
        <v>37</v>
      </c>
      <c r="B113" s="23" t="s">
        <v>180</v>
      </c>
      <c r="C113" s="33" t="s">
        <v>469</v>
      </c>
      <c r="D113" s="34">
        <f>SUM(D104:D112)</f>
        <v>10212265753.08</v>
      </c>
      <c r="E113" s="35">
        <f>SUM(E104:E112)</f>
        <v>10196504600.120001</v>
      </c>
      <c r="F113" s="36">
        <f>SUM(F104:F112)</f>
        <v>15761152.959999008</v>
      </c>
    </row>
    <row r="114" spans="1:6" x14ac:dyDescent="0.2">
      <c r="B114" s="20"/>
      <c r="C114" s="20"/>
    </row>
    <row r="115" spans="1:6" x14ac:dyDescent="0.2">
      <c r="B115" s="20"/>
      <c r="C115" s="20"/>
    </row>
    <row r="116" spans="1:6" x14ac:dyDescent="0.2">
      <c r="B116" s="20"/>
      <c r="C116" s="20"/>
    </row>
    <row r="117" spans="1:6" x14ac:dyDescent="0.2">
      <c r="B117" s="20"/>
      <c r="C117" s="20"/>
    </row>
  </sheetData>
  <mergeCells count="27">
    <mergeCell ref="E1:F1"/>
    <mergeCell ref="A2:F2"/>
    <mergeCell ref="E62:F62"/>
    <mergeCell ref="A63:F63"/>
    <mergeCell ref="A37:F37"/>
    <mergeCell ref="B41:C41"/>
    <mergeCell ref="A11:F11"/>
    <mergeCell ref="B8:C8"/>
    <mergeCell ref="B18:C18"/>
    <mergeCell ref="A21:F21"/>
    <mergeCell ref="B27:C27"/>
    <mergeCell ref="A30:F30"/>
    <mergeCell ref="B34:C34"/>
    <mergeCell ref="A54:A56"/>
    <mergeCell ref="B54:B56"/>
    <mergeCell ref="C54:C56"/>
    <mergeCell ref="A101:F101"/>
    <mergeCell ref="A66:F66"/>
    <mergeCell ref="B58:C58"/>
    <mergeCell ref="A59:F60"/>
    <mergeCell ref="B80:C80"/>
    <mergeCell ref="B87:C87"/>
    <mergeCell ref="A44:F44"/>
    <mergeCell ref="A4:F4"/>
    <mergeCell ref="A83:F83"/>
    <mergeCell ref="B95:C95"/>
    <mergeCell ref="A90:F90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8CDE-D2E1-4B14-8CD0-12F9A68DD9A8}">
  <sheetPr>
    <tabColor theme="3" tint="0.39997558519241921"/>
  </sheetPr>
  <dimension ref="A1:N189"/>
  <sheetViews>
    <sheetView zoomScaleNormal="100" workbookViewId="0">
      <selection activeCell="K16" sqref="K16"/>
    </sheetView>
  </sheetViews>
  <sheetFormatPr defaultColWidth="4.7109375" defaultRowHeight="12.75" x14ac:dyDescent="0.2"/>
  <cols>
    <col min="1" max="1" width="7" style="80" customWidth="1"/>
    <col min="2" max="2" width="9.140625" style="80" customWidth="1"/>
    <col min="3" max="3" width="39.42578125" style="80" customWidth="1"/>
    <col min="4" max="4" width="13.42578125" style="80" customWidth="1"/>
    <col min="5" max="7" width="9.140625" style="80" customWidth="1"/>
    <col min="8" max="8" width="18.140625" style="80" customWidth="1"/>
    <col min="9" max="9" width="9.140625" style="80" customWidth="1"/>
    <col min="10" max="10" width="16.5703125" style="80" customWidth="1"/>
    <col min="11" max="11" width="17.28515625" style="80" customWidth="1"/>
    <col min="12" max="241" width="9.140625" style="80" customWidth="1"/>
    <col min="242" max="16384" width="4.7109375" style="80"/>
  </cols>
  <sheetData>
    <row r="1" spans="1:10" x14ac:dyDescent="0.2">
      <c r="E1" s="1253" t="s">
        <v>1009</v>
      </c>
      <c r="F1" s="1253"/>
    </row>
    <row r="2" spans="1:10" ht="66" customHeight="1" x14ac:dyDescent="0.2">
      <c r="A2" s="1252" t="s">
        <v>1242</v>
      </c>
      <c r="B2" s="1252"/>
      <c r="C2" s="1252"/>
      <c r="D2" s="1252"/>
      <c r="E2" s="1252"/>
      <c r="F2" s="1252"/>
    </row>
    <row r="3" spans="1:10" s="87" customFormat="1" ht="12.75" customHeight="1" x14ac:dyDescent="0.2"/>
    <row r="4" spans="1:10" s="87" customFormat="1" x14ac:dyDescent="0.2">
      <c r="A4" s="1242" t="s">
        <v>447</v>
      </c>
      <c r="B4" s="1242"/>
      <c r="C4" s="1242"/>
      <c r="D4" s="1242"/>
      <c r="E4" s="1242"/>
      <c r="F4" s="1242"/>
    </row>
    <row r="5" spans="1:10" s="87" customFormat="1" ht="13.5" thickBot="1" x14ac:dyDescent="0.25"/>
    <row r="6" spans="1:10" s="87" customFormat="1" ht="13.5" customHeight="1" thickBot="1" x14ac:dyDescent="0.25">
      <c r="A6" s="315" t="s">
        <v>440</v>
      </c>
      <c r="B6" s="318" t="s">
        <v>441</v>
      </c>
      <c r="C6" s="319" t="s">
        <v>442</v>
      </c>
      <c r="D6" s="318" t="s">
        <v>443</v>
      </c>
      <c r="E6" s="1229" t="s">
        <v>472</v>
      </c>
      <c r="F6" s="1230"/>
    </row>
    <row r="7" spans="1:10" s="87" customFormat="1" x14ac:dyDescent="0.2">
      <c r="A7" s="1031">
        <v>1</v>
      </c>
      <c r="B7" s="1032">
        <v>13021</v>
      </c>
      <c r="C7" s="1025" t="s">
        <v>1240</v>
      </c>
      <c r="D7" s="1026">
        <v>9446567.4000000004</v>
      </c>
      <c r="E7" s="1231"/>
      <c r="F7" s="1232"/>
    </row>
    <row r="8" spans="1:10" s="87" customFormat="1" x14ac:dyDescent="0.2">
      <c r="A8" s="1014">
        <v>2</v>
      </c>
      <c r="B8" s="1013">
        <v>13021</v>
      </c>
      <c r="C8" s="1011" t="s">
        <v>1241</v>
      </c>
      <c r="D8" s="1016">
        <v>55555808.299999997</v>
      </c>
      <c r="E8" s="1231"/>
      <c r="F8" s="1232"/>
    </row>
    <row r="9" spans="1:10" s="87" customFormat="1" x14ac:dyDescent="0.2">
      <c r="A9" s="1014">
        <v>3</v>
      </c>
      <c r="B9" s="1013">
        <v>13021</v>
      </c>
      <c r="C9" s="1012" t="s">
        <v>1238</v>
      </c>
      <c r="D9" s="1016">
        <v>130681.4</v>
      </c>
      <c r="E9" s="1231"/>
      <c r="F9" s="1232"/>
    </row>
    <row r="10" spans="1:10" s="87" customFormat="1" ht="13.5" thickBot="1" x14ac:dyDescent="0.25">
      <c r="A10" s="1033">
        <v>4</v>
      </c>
      <c r="B10" s="1034">
        <v>13021</v>
      </c>
      <c r="C10" s="1015" t="s">
        <v>1239</v>
      </c>
      <c r="D10" s="1017">
        <v>8423570.0299999993</v>
      </c>
      <c r="E10" s="1231"/>
      <c r="F10" s="1232"/>
    </row>
    <row r="11" spans="1:10" s="87" customFormat="1" ht="13.5" thickBot="1" x14ac:dyDescent="0.25">
      <c r="A11" s="315">
        <v>313</v>
      </c>
      <c r="B11" s="958" t="s">
        <v>448</v>
      </c>
      <c r="C11" s="959"/>
      <c r="D11" s="1019">
        <f>SUM(D7:D10)</f>
        <v>73556627.129999995</v>
      </c>
      <c r="E11" s="1233"/>
      <c r="F11" s="1234"/>
    </row>
    <row r="12" spans="1:10" s="87" customFormat="1" x14ac:dyDescent="0.2"/>
    <row r="13" spans="1:10" s="87" customFormat="1" x14ac:dyDescent="0.2"/>
    <row r="14" spans="1:10" s="87" customFormat="1" x14ac:dyDescent="0.2">
      <c r="A14" s="1242" t="s">
        <v>1220</v>
      </c>
      <c r="B14" s="1242"/>
      <c r="C14" s="1242"/>
      <c r="D14" s="1242"/>
      <c r="E14" s="1242"/>
      <c r="F14" s="1242"/>
    </row>
    <row r="15" spans="1:10" s="87" customFormat="1" ht="13.5" thickBot="1" x14ac:dyDescent="0.25">
      <c r="A15" s="139"/>
      <c r="B15" s="1024"/>
      <c r="C15" s="1024"/>
      <c r="D15" s="1024"/>
      <c r="E15" s="139"/>
      <c r="F15" s="139"/>
      <c r="G15" s="139"/>
      <c r="H15" s="139"/>
      <c r="I15" s="139"/>
      <c r="J15" s="139"/>
    </row>
    <row r="16" spans="1:10" s="87" customFormat="1" ht="13.5" thickBot="1" x14ac:dyDescent="0.25">
      <c r="A16" s="315" t="s">
        <v>440</v>
      </c>
      <c r="B16" s="318" t="s">
        <v>441</v>
      </c>
      <c r="C16" s="319" t="s">
        <v>442</v>
      </c>
      <c r="D16" s="318" t="s">
        <v>443</v>
      </c>
      <c r="E16" s="1263" t="s">
        <v>472</v>
      </c>
      <c r="F16" s="1264"/>
      <c r="G16" s="139"/>
      <c r="H16" s="139"/>
      <c r="I16" s="139"/>
      <c r="J16" s="139"/>
    </row>
    <row r="17" spans="1:10" s="87" customFormat="1" ht="13.5" thickBot="1" x14ac:dyDescent="0.25">
      <c r="A17" s="1027">
        <v>1</v>
      </c>
      <c r="B17" s="1028">
        <v>14041</v>
      </c>
      <c r="C17" s="1029" t="s">
        <v>1218</v>
      </c>
      <c r="D17" s="1030">
        <v>1422650</v>
      </c>
      <c r="E17" s="1265"/>
      <c r="F17" s="1266"/>
      <c r="G17" s="139"/>
      <c r="H17" s="139"/>
      <c r="I17" s="139"/>
      <c r="J17" s="139"/>
    </row>
    <row r="18" spans="1:10" s="87" customFormat="1" ht="13.5" thickBot="1" x14ac:dyDescent="0.25">
      <c r="A18" s="315">
        <v>314</v>
      </c>
      <c r="B18" s="958" t="s">
        <v>1219</v>
      </c>
      <c r="C18" s="1010"/>
      <c r="D18" s="1018">
        <f>SUM(D17:D17)</f>
        <v>1422650</v>
      </c>
      <c r="E18" s="1267"/>
      <c r="F18" s="1268"/>
      <c r="G18" s="139"/>
      <c r="H18" s="139"/>
      <c r="I18" s="139"/>
      <c r="J18" s="139"/>
    </row>
    <row r="19" spans="1:10" s="87" customFormat="1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</row>
    <row r="20" spans="1:10" s="87" customFormat="1" x14ac:dyDescent="0.2">
      <c r="A20" s="139"/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0" s="87" customFormat="1" x14ac:dyDescent="0.2">
      <c r="A21" s="1242" t="s">
        <v>473</v>
      </c>
      <c r="B21" s="1242"/>
      <c r="C21" s="1242"/>
      <c r="D21" s="1242"/>
      <c r="E21" s="1242"/>
      <c r="F21" s="1242"/>
    </row>
    <row r="22" spans="1:10" s="87" customFormat="1" ht="13.5" thickBot="1" x14ac:dyDescent="0.25">
      <c r="A22" s="241"/>
      <c r="B22" s="241"/>
      <c r="C22" s="241"/>
      <c r="D22" s="241"/>
      <c r="E22" s="241"/>
      <c r="F22" s="241"/>
    </row>
    <row r="23" spans="1:10" s="87" customFormat="1" ht="13.5" thickBot="1" x14ac:dyDescent="0.25">
      <c r="A23" s="315" t="s">
        <v>440</v>
      </c>
      <c r="B23" s="318" t="s">
        <v>441</v>
      </c>
      <c r="C23" s="319" t="s">
        <v>442</v>
      </c>
      <c r="D23" s="318" t="s">
        <v>443</v>
      </c>
      <c r="E23" s="1263" t="s">
        <v>472</v>
      </c>
      <c r="F23" s="1264"/>
    </row>
    <row r="24" spans="1:10" s="87" customFormat="1" x14ac:dyDescent="0.2">
      <c r="A24" s="1038">
        <v>1</v>
      </c>
      <c r="B24" s="1036">
        <v>15016</v>
      </c>
      <c r="C24" s="1037" t="s">
        <v>1221</v>
      </c>
      <c r="D24" s="755">
        <v>933474.51</v>
      </c>
      <c r="E24" s="1265"/>
      <c r="F24" s="1266"/>
    </row>
    <row r="25" spans="1:10" s="87" customFormat="1" ht="13.5" thickBot="1" x14ac:dyDescent="0.25">
      <c r="A25" s="1065">
        <v>2</v>
      </c>
      <c r="B25" s="1066">
        <v>15501</v>
      </c>
      <c r="C25" s="1067" t="s">
        <v>1222</v>
      </c>
      <c r="D25" s="1068">
        <v>13893622.57</v>
      </c>
      <c r="E25" s="1265"/>
      <c r="F25" s="1266"/>
    </row>
    <row r="26" spans="1:10" s="87" customFormat="1" ht="13.5" thickBot="1" x14ac:dyDescent="0.25">
      <c r="A26" s="1020">
        <v>315</v>
      </c>
      <c r="B26" s="1261" t="s">
        <v>474</v>
      </c>
      <c r="C26" s="1262"/>
      <c r="D26" s="1023">
        <f>SUM(D24:D25)</f>
        <v>14827097.08</v>
      </c>
      <c r="E26" s="1267"/>
      <c r="F26" s="1268"/>
    </row>
    <row r="27" spans="1:10" s="87" customFormat="1" x14ac:dyDescent="0.2"/>
    <row r="28" spans="1:10" s="87" customFormat="1" x14ac:dyDescent="0.2"/>
    <row r="29" spans="1:10" s="87" customFormat="1" x14ac:dyDescent="0.2">
      <c r="A29" s="1242" t="s">
        <v>475</v>
      </c>
      <c r="B29" s="1242"/>
      <c r="C29" s="1242"/>
      <c r="D29" s="1242"/>
      <c r="E29" s="1242"/>
      <c r="F29" s="1242"/>
    </row>
    <row r="30" spans="1:10" s="87" customFormat="1" ht="13.5" thickBot="1" x14ac:dyDescent="0.25">
      <c r="B30" s="241"/>
      <c r="C30" s="241"/>
      <c r="D30" s="241"/>
    </row>
    <row r="31" spans="1:10" s="87" customFormat="1" ht="13.5" thickBot="1" x14ac:dyDescent="0.25">
      <c r="A31" s="315" t="s">
        <v>440</v>
      </c>
      <c r="B31" s="318" t="s">
        <v>441</v>
      </c>
      <c r="C31" s="319" t="s">
        <v>442</v>
      </c>
      <c r="D31" s="318" t="s">
        <v>443</v>
      </c>
      <c r="E31" s="1283" t="s">
        <v>472</v>
      </c>
      <c r="F31" s="1284"/>
      <c r="G31" s="139"/>
    </row>
    <row r="32" spans="1:10" s="87" customFormat="1" x14ac:dyDescent="0.2">
      <c r="A32" s="1031">
        <v>1</v>
      </c>
      <c r="B32" s="1032">
        <v>17078</v>
      </c>
      <c r="C32" s="1039" t="s">
        <v>1225</v>
      </c>
      <c r="D32" s="749">
        <v>661802.76</v>
      </c>
      <c r="E32" s="1285"/>
      <c r="F32" s="1286"/>
      <c r="G32" s="139"/>
    </row>
    <row r="33" spans="1:9" s="87" customFormat="1" x14ac:dyDescent="0.2">
      <c r="A33" s="1014">
        <v>2</v>
      </c>
      <c r="B33" s="1013">
        <v>17079</v>
      </c>
      <c r="C33" s="273" t="s">
        <v>1224</v>
      </c>
      <c r="D33" s="65">
        <v>1433905.98</v>
      </c>
      <c r="E33" s="1285"/>
      <c r="F33" s="1286"/>
      <c r="G33" s="139"/>
    </row>
    <row r="34" spans="1:9" s="87" customFormat="1" x14ac:dyDescent="0.2">
      <c r="A34" s="1014">
        <v>3</v>
      </c>
      <c r="B34" s="1013">
        <v>17084</v>
      </c>
      <c r="C34" s="1011" t="s">
        <v>1243</v>
      </c>
      <c r="D34" s="65">
        <v>113365.07</v>
      </c>
      <c r="E34" s="1285"/>
      <c r="F34" s="1286"/>
      <c r="G34" s="139"/>
    </row>
    <row r="35" spans="1:9" s="87" customFormat="1" x14ac:dyDescent="0.2">
      <c r="A35" s="1014">
        <v>4</v>
      </c>
      <c r="B35" s="1013">
        <v>17085</v>
      </c>
      <c r="C35" s="273" t="s">
        <v>1223</v>
      </c>
      <c r="D35" s="65">
        <v>13642848.09</v>
      </c>
      <c r="E35" s="1285"/>
      <c r="F35" s="1286"/>
      <c r="G35" s="139"/>
    </row>
    <row r="36" spans="1:9" s="87" customFormat="1" x14ac:dyDescent="0.2">
      <c r="A36" s="1014">
        <v>5</v>
      </c>
      <c r="B36" s="1013">
        <v>17086</v>
      </c>
      <c r="C36" s="273" t="s">
        <v>1244</v>
      </c>
      <c r="D36" s="65">
        <v>66499.03</v>
      </c>
      <c r="E36" s="1285"/>
      <c r="F36" s="1286"/>
      <c r="G36" s="139"/>
    </row>
    <row r="37" spans="1:9" s="87" customFormat="1" x14ac:dyDescent="0.2">
      <c r="A37" s="1069">
        <v>6</v>
      </c>
      <c r="B37" s="1070">
        <v>17518</v>
      </c>
      <c r="C37" s="1071" t="s">
        <v>1253</v>
      </c>
      <c r="D37" s="1072">
        <v>1619501.01</v>
      </c>
      <c r="E37" s="1285"/>
      <c r="F37" s="1286"/>
      <c r="G37" s="139"/>
    </row>
    <row r="38" spans="1:9" s="87" customFormat="1" x14ac:dyDescent="0.2">
      <c r="A38" s="1069">
        <v>7</v>
      </c>
      <c r="B38" s="1070">
        <v>17519</v>
      </c>
      <c r="C38" s="1071" t="s">
        <v>1245</v>
      </c>
      <c r="D38" s="1072">
        <v>195059523.78999999</v>
      </c>
      <c r="E38" s="1285"/>
      <c r="F38" s="1286"/>
      <c r="G38" s="139"/>
    </row>
    <row r="39" spans="1:9" s="87" customFormat="1" x14ac:dyDescent="0.2">
      <c r="A39" s="1069">
        <v>8</v>
      </c>
      <c r="B39" s="1070">
        <v>17520</v>
      </c>
      <c r="C39" s="1073" t="s">
        <v>1246</v>
      </c>
      <c r="D39" s="1072">
        <v>119286.55</v>
      </c>
      <c r="E39" s="1285"/>
      <c r="F39" s="1286"/>
      <c r="G39" s="139"/>
    </row>
    <row r="40" spans="1:9" s="87" customFormat="1" x14ac:dyDescent="0.2">
      <c r="A40" s="1014">
        <v>9</v>
      </c>
      <c r="B40" s="1013">
        <v>17078</v>
      </c>
      <c r="C40" s="576" t="s">
        <v>1225</v>
      </c>
      <c r="D40" s="65">
        <v>661802.76</v>
      </c>
      <c r="E40" s="1285"/>
      <c r="F40" s="1286"/>
      <c r="G40" s="139"/>
    </row>
    <row r="41" spans="1:9" s="87" customFormat="1" x14ac:dyDescent="0.2">
      <c r="A41" s="1014">
        <v>10</v>
      </c>
      <c r="B41" s="1013">
        <v>17079</v>
      </c>
      <c r="C41" s="273" t="s">
        <v>1224</v>
      </c>
      <c r="D41" s="65">
        <v>1433905.98</v>
      </c>
      <c r="E41" s="1285"/>
      <c r="F41" s="1286"/>
      <c r="G41" s="139"/>
    </row>
    <row r="42" spans="1:9" s="87" customFormat="1" ht="23.25" thickBot="1" x14ac:dyDescent="0.25">
      <c r="A42" s="1014">
        <v>11</v>
      </c>
      <c r="B42" s="1013">
        <v>17086</v>
      </c>
      <c r="C42" s="1074" t="s">
        <v>1247</v>
      </c>
      <c r="D42" s="65">
        <v>66499.03</v>
      </c>
      <c r="E42" s="1285"/>
      <c r="F42" s="1286"/>
      <c r="G42" s="139"/>
    </row>
    <row r="43" spans="1:9" s="87" customFormat="1" ht="13.5" thickBot="1" x14ac:dyDescent="0.25">
      <c r="A43" s="315">
        <v>317</v>
      </c>
      <c r="B43" s="1249" t="s">
        <v>476</v>
      </c>
      <c r="C43" s="1250"/>
      <c r="D43" s="316">
        <f>SUM(D30:D42)</f>
        <v>214878940.04999998</v>
      </c>
      <c r="E43" s="1287"/>
      <c r="F43" s="1288"/>
      <c r="G43" s="139"/>
    </row>
    <row r="44" spans="1:9" s="87" customFormat="1" x14ac:dyDescent="0.2">
      <c r="A44" s="331"/>
      <c r="B44" s="331"/>
      <c r="C44" s="331"/>
      <c r="D44" s="331"/>
    </row>
    <row r="45" spans="1:9" s="87" customFormat="1" x14ac:dyDescent="0.2"/>
    <row r="46" spans="1:9" s="87" customFormat="1" x14ac:dyDescent="0.2"/>
    <row r="47" spans="1:9" s="87" customFormat="1" ht="15.75" customHeight="1" x14ac:dyDescent="0.2"/>
    <row r="48" spans="1:9" x14ac:dyDescent="0.2">
      <c r="A48" s="87"/>
      <c r="B48" s="87"/>
      <c r="C48" s="87"/>
      <c r="D48" s="87"/>
      <c r="E48" s="87"/>
      <c r="F48" s="87"/>
      <c r="G48" s="87"/>
      <c r="H48" s="87"/>
      <c r="I48" s="87"/>
    </row>
    <row r="49" spans="1:9" x14ac:dyDescent="0.2">
      <c r="A49" s="87"/>
      <c r="B49" s="87"/>
      <c r="C49" s="87"/>
      <c r="D49" s="87"/>
      <c r="G49" s="87"/>
      <c r="H49" s="87"/>
      <c r="I49" s="87"/>
    </row>
    <row r="56" spans="1:9" x14ac:dyDescent="0.2">
      <c r="E56" s="1253" t="s">
        <v>1010</v>
      </c>
      <c r="F56" s="1253"/>
    </row>
    <row r="57" spans="1:9" ht="66" customHeight="1" x14ac:dyDescent="0.2">
      <c r="A57" s="1252" t="s">
        <v>1248</v>
      </c>
      <c r="B57" s="1252"/>
      <c r="C57" s="1252"/>
      <c r="D57" s="1252"/>
      <c r="E57" s="1252"/>
      <c r="F57" s="1252"/>
    </row>
    <row r="58" spans="1:9" s="87" customFormat="1" ht="14.4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</row>
    <row r="59" spans="1:9" s="87" customFormat="1" ht="14.45" customHeight="1" x14ac:dyDescent="0.2">
      <c r="A59" s="1242" t="s">
        <v>451</v>
      </c>
      <c r="B59" s="1242"/>
      <c r="C59" s="1242"/>
      <c r="D59" s="1242"/>
      <c r="E59" s="1242"/>
      <c r="F59" s="1242"/>
      <c r="G59" s="80"/>
      <c r="H59" s="80"/>
      <c r="I59" s="80"/>
    </row>
    <row r="60" spans="1:9" s="87" customFormat="1" ht="13.5" thickBot="1" x14ac:dyDescent="0.25">
      <c r="A60" s="241"/>
      <c r="B60" s="241"/>
      <c r="C60" s="241"/>
      <c r="D60" s="241"/>
      <c r="E60" s="241"/>
      <c r="F60" s="241"/>
      <c r="G60" s="80"/>
    </row>
    <row r="61" spans="1:9" s="87" customFormat="1" ht="13.5" thickBot="1" x14ac:dyDescent="0.25">
      <c r="A61" s="315" t="s">
        <v>440</v>
      </c>
      <c r="B61" s="318" t="s">
        <v>441</v>
      </c>
      <c r="C61" s="319" t="s">
        <v>442</v>
      </c>
      <c r="D61" s="318" t="s">
        <v>443</v>
      </c>
      <c r="E61" s="1254" t="s">
        <v>472</v>
      </c>
      <c r="F61" s="1255"/>
    </row>
    <row r="62" spans="1:9" s="87" customFormat="1" x14ac:dyDescent="0.2">
      <c r="A62" s="1031">
        <v>1</v>
      </c>
      <c r="B62" s="1032">
        <v>33091</v>
      </c>
      <c r="C62" s="1025" t="s">
        <v>1226</v>
      </c>
      <c r="D62" s="749">
        <v>2793000</v>
      </c>
      <c r="E62" s="1256"/>
      <c r="F62" s="1257"/>
    </row>
    <row r="63" spans="1:9" s="87" customFormat="1" ht="13.5" customHeight="1" x14ac:dyDescent="0.2">
      <c r="A63" s="1014">
        <v>2</v>
      </c>
      <c r="B63" s="1013">
        <v>33091</v>
      </c>
      <c r="C63" s="1011" t="s">
        <v>1228</v>
      </c>
      <c r="D63" s="65">
        <v>9107000</v>
      </c>
      <c r="E63" s="1256"/>
      <c r="F63" s="1257"/>
    </row>
    <row r="64" spans="1:9" s="87" customFormat="1" ht="13.5" customHeight="1" x14ac:dyDescent="0.2">
      <c r="A64" s="1014">
        <v>3</v>
      </c>
      <c r="B64" s="1013">
        <v>33092</v>
      </c>
      <c r="C64" s="1011" t="s">
        <v>1227</v>
      </c>
      <c r="D64" s="65">
        <v>12193932.6</v>
      </c>
      <c r="E64" s="1256"/>
      <c r="F64" s="1257"/>
    </row>
    <row r="65" spans="1:8" s="87" customFormat="1" ht="13.5" customHeight="1" x14ac:dyDescent="0.2">
      <c r="A65" s="1014">
        <v>4</v>
      </c>
      <c r="B65" s="1013">
        <v>33092</v>
      </c>
      <c r="C65" s="1011" t="s">
        <v>1229</v>
      </c>
      <c r="D65" s="65">
        <v>54999784.549999997</v>
      </c>
      <c r="E65" s="1256"/>
      <c r="F65" s="1257"/>
    </row>
    <row r="66" spans="1:8" s="87" customFormat="1" ht="13.5" customHeight="1" x14ac:dyDescent="0.2">
      <c r="A66" s="1014">
        <v>5</v>
      </c>
      <c r="B66" s="1013">
        <v>33093</v>
      </c>
      <c r="C66" s="273" t="s">
        <v>775</v>
      </c>
      <c r="D66" s="65">
        <v>5649513</v>
      </c>
      <c r="E66" s="1256"/>
      <c r="F66" s="1257"/>
    </row>
    <row r="67" spans="1:8" s="87" customFormat="1" ht="13.5" customHeight="1" x14ac:dyDescent="0.2">
      <c r="A67" s="1069">
        <v>6</v>
      </c>
      <c r="B67" s="1070">
        <v>33507</v>
      </c>
      <c r="C67" s="1071" t="s">
        <v>1230</v>
      </c>
      <c r="D67" s="1072">
        <v>271933.28000000003</v>
      </c>
      <c r="E67" s="1256"/>
      <c r="F67" s="1257"/>
    </row>
    <row r="68" spans="1:8" s="87" customFormat="1" ht="13.5" thickBot="1" x14ac:dyDescent="0.25">
      <c r="A68" s="1065">
        <v>7</v>
      </c>
      <c r="B68" s="1066">
        <v>33507</v>
      </c>
      <c r="C68" s="1075" t="s">
        <v>1231</v>
      </c>
      <c r="D68" s="1068">
        <v>1573071.96</v>
      </c>
      <c r="E68" s="1256"/>
      <c r="F68" s="1257"/>
    </row>
    <row r="69" spans="1:8" s="87" customFormat="1" ht="13.5" thickBot="1" x14ac:dyDescent="0.25">
      <c r="A69" s="1020">
        <v>333</v>
      </c>
      <c r="B69" s="1261" t="s">
        <v>454</v>
      </c>
      <c r="C69" s="1262"/>
      <c r="D69" s="1040">
        <f>SUM(D62:D68)</f>
        <v>86588235.390000001</v>
      </c>
      <c r="E69" s="1258"/>
      <c r="F69" s="1259"/>
    </row>
    <row r="70" spans="1:8" s="87" customFormat="1" x14ac:dyDescent="0.2">
      <c r="F70" s="139"/>
    </row>
    <row r="71" spans="1:8" s="87" customFormat="1" x14ac:dyDescent="0.2">
      <c r="C71" s="1009"/>
    </row>
    <row r="72" spans="1:8" s="87" customFormat="1" x14ac:dyDescent="0.2">
      <c r="A72" s="1214" t="s">
        <v>456</v>
      </c>
      <c r="B72" s="1214"/>
      <c r="C72" s="1214"/>
      <c r="D72" s="1214"/>
      <c r="E72" s="1214"/>
      <c r="F72" s="1214"/>
    </row>
    <row r="73" spans="1:8" s="87" customFormat="1" ht="13.5" thickBot="1" x14ac:dyDescent="0.25">
      <c r="A73" s="1041"/>
      <c r="B73" s="1042"/>
      <c r="C73" s="1042"/>
      <c r="D73" s="1042"/>
      <c r="E73" s="1042"/>
      <c r="F73" s="1042"/>
      <c r="G73" s="139"/>
      <c r="H73" s="139"/>
    </row>
    <row r="74" spans="1:8" s="87" customFormat="1" ht="13.5" customHeight="1" thickBot="1" x14ac:dyDescent="0.25">
      <c r="A74" s="1043" t="s">
        <v>670</v>
      </c>
      <c r="B74" s="1044" t="s">
        <v>671</v>
      </c>
      <c r="C74" s="1045" t="s">
        <v>442</v>
      </c>
      <c r="D74" s="318" t="s">
        <v>443</v>
      </c>
      <c r="E74" s="1277" t="s">
        <v>472</v>
      </c>
      <c r="F74" s="1278"/>
      <c r="G74" s="139"/>
      <c r="H74" s="139"/>
    </row>
    <row r="75" spans="1:8" s="87" customFormat="1" ht="13.5" thickBot="1" x14ac:dyDescent="0.25">
      <c r="A75" s="1076">
        <v>1</v>
      </c>
      <c r="B75" s="1077">
        <v>34509</v>
      </c>
      <c r="C75" s="1078" t="s">
        <v>776</v>
      </c>
      <c r="D75" s="1079">
        <v>121000000</v>
      </c>
      <c r="E75" s="1279"/>
      <c r="F75" s="1280"/>
      <c r="G75" s="139"/>
      <c r="H75" s="139"/>
    </row>
    <row r="76" spans="1:8" s="87" customFormat="1" ht="14.25" customHeight="1" thickBot="1" x14ac:dyDescent="0.25">
      <c r="A76" s="1046">
        <v>334</v>
      </c>
      <c r="B76" s="1275" t="s">
        <v>458</v>
      </c>
      <c r="C76" s="1276"/>
      <c r="D76" s="1023">
        <f>SUM(D75:D75)</f>
        <v>121000000</v>
      </c>
      <c r="E76" s="1281"/>
      <c r="F76" s="1282"/>
      <c r="G76" s="139"/>
      <c r="H76" s="139"/>
    </row>
    <row r="77" spans="1:8" s="87" customFormat="1" x14ac:dyDescent="0.2">
      <c r="A77" s="139"/>
      <c r="B77" s="139"/>
      <c r="C77" s="139"/>
      <c r="D77" s="139"/>
      <c r="E77" s="139"/>
      <c r="F77" s="139"/>
      <c r="G77" s="139"/>
      <c r="H77" s="139"/>
    </row>
    <row r="78" spans="1:8" s="87" customFormat="1" x14ac:dyDescent="0.2">
      <c r="A78" s="139"/>
      <c r="B78" s="139"/>
      <c r="C78" s="139"/>
      <c r="D78" s="139"/>
      <c r="E78" s="139"/>
      <c r="F78" s="139"/>
      <c r="G78" s="139"/>
      <c r="H78" s="139"/>
    </row>
    <row r="79" spans="1:8" s="87" customFormat="1" x14ac:dyDescent="0.2">
      <c r="A79" s="1242" t="s">
        <v>704</v>
      </c>
      <c r="B79" s="1242"/>
      <c r="C79" s="1242"/>
      <c r="D79" s="1242"/>
      <c r="E79" s="1242"/>
      <c r="F79" s="1242"/>
    </row>
    <row r="80" spans="1:8" s="87" customFormat="1" ht="13.5" thickBot="1" x14ac:dyDescent="0.25">
      <c r="A80" s="241"/>
      <c r="B80" s="241"/>
      <c r="C80" s="241"/>
      <c r="D80" s="241"/>
      <c r="E80" s="241"/>
      <c r="F80" s="241"/>
    </row>
    <row r="81" spans="1:11" s="87" customFormat="1" ht="13.5" thickBot="1" x14ac:dyDescent="0.25">
      <c r="A81" s="315" t="s">
        <v>440</v>
      </c>
      <c r="B81" s="318" t="s">
        <v>441</v>
      </c>
      <c r="C81" s="319" t="s">
        <v>442</v>
      </c>
      <c r="D81" s="319" t="s">
        <v>443</v>
      </c>
      <c r="E81" s="1263" t="s">
        <v>472</v>
      </c>
      <c r="F81" s="1264"/>
      <c r="G81" s="139"/>
    </row>
    <row r="82" spans="1:11" s="87" customFormat="1" x14ac:dyDescent="0.2">
      <c r="A82" s="1031">
        <v>1</v>
      </c>
      <c r="B82" s="1032">
        <v>90008</v>
      </c>
      <c r="C82" s="1035" t="s">
        <v>1232</v>
      </c>
      <c r="D82" s="1026">
        <v>35157</v>
      </c>
      <c r="E82" s="1265"/>
      <c r="F82" s="1266"/>
      <c r="G82" s="139"/>
    </row>
    <row r="83" spans="1:11" s="87" customFormat="1" ht="13.5" thickBot="1" x14ac:dyDescent="0.25">
      <c r="A83" s="1065">
        <v>2</v>
      </c>
      <c r="B83" s="1066">
        <v>90505</v>
      </c>
      <c r="C83" s="1067" t="s">
        <v>776</v>
      </c>
      <c r="D83" s="1080">
        <v>15382331</v>
      </c>
      <c r="E83" s="1265"/>
      <c r="F83" s="1266"/>
      <c r="G83" s="139"/>
    </row>
    <row r="84" spans="1:11" s="87" customFormat="1" ht="13.5" thickBot="1" x14ac:dyDescent="0.25">
      <c r="A84" s="1020" t="s">
        <v>705</v>
      </c>
      <c r="B84" s="1261" t="s">
        <v>706</v>
      </c>
      <c r="C84" s="1262"/>
      <c r="D84" s="1051">
        <f>D83+D82</f>
        <v>15417488</v>
      </c>
      <c r="E84" s="1267"/>
      <c r="F84" s="1268"/>
      <c r="G84" s="139"/>
    </row>
    <row r="85" spans="1:11" s="87" customFormat="1" x14ac:dyDescent="0.2"/>
    <row r="86" spans="1:11" s="87" customFormat="1" x14ac:dyDescent="0.2"/>
    <row r="87" spans="1:11" s="87" customFormat="1" x14ac:dyDescent="0.2">
      <c r="A87" s="1242" t="s">
        <v>239</v>
      </c>
      <c r="B87" s="1242"/>
      <c r="C87" s="1242"/>
      <c r="D87" s="1242"/>
      <c r="E87" s="1242"/>
      <c r="F87" s="1242"/>
    </row>
    <row r="88" spans="1:11" s="87" customFormat="1" ht="13.5" thickBot="1" x14ac:dyDescent="0.25">
      <c r="A88" s="139"/>
      <c r="B88" s="139"/>
      <c r="C88" s="139"/>
      <c r="D88" s="139"/>
      <c r="E88" s="1024"/>
      <c r="F88" s="1024"/>
      <c r="G88" s="139"/>
      <c r="H88" s="139"/>
      <c r="I88" s="139"/>
      <c r="J88" s="139"/>
      <c r="K88" s="139"/>
    </row>
    <row r="89" spans="1:11" s="87" customFormat="1" ht="13.5" thickBot="1" x14ac:dyDescent="0.25">
      <c r="A89" s="315" t="s">
        <v>440</v>
      </c>
      <c r="B89" s="318" t="s">
        <v>441</v>
      </c>
      <c r="C89" s="319" t="s">
        <v>442</v>
      </c>
      <c r="D89" s="318" t="s">
        <v>443</v>
      </c>
      <c r="E89" s="1263" t="s">
        <v>472</v>
      </c>
      <c r="F89" s="1264"/>
      <c r="G89" s="139"/>
      <c r="H89" s="139"/>
      <c r="I89" s="139"/>
      <c r="J89" s="139"/>
      <c r="K89" s="139"/>
    </row>
    <row r="90" spans="1:11" s="87" customFormat="1" ht="13.5" thickBot="1" x14ac:dyDescent="0.25">
      <c r="A90" s="1081">
        <v>1</v>
      </c>
      <c r="B90" s="1082">
        <v>91628</v>
      </c>
      <c r="C90" s="1083" t="s">
        <v>1233</v>
      </c>
      <c r="D90" s="1084">
        <v>80821000</v>
      </c>
      <c r="E90" s="1265"/>
      <c r="F90" s="1266"/>
      <c r="G90" s="139"/>
      <c r="H90" s="139"/>
      <c r="I90" s="139"/>
      <c r="J90" s="139"/>
      <c r="K90" s="139"/>
    </row>
    <row r="91" spans="1:11" s="87" customFormat="1" ht="13.5" thickBot="1" x14ac:dyDescent="0.25">
      <c r="A91" s="1020" t="s">
        <v>238</v>
      </c>
      <c r="B91" s="1021" t="s">
        <v>519</v>
      </c>
      <c r="C91" s="1022"/>
      <c r="D91" s="1051">
        <f>SUM(D89:D90)</f>
        <v>80821000</v>
      </c>
      <c r="E91" s="1267"/>
      <c r="F91" s="1268"/>
      <c r="G91" s="139"/>
      <c r="H91" s="139"/>
      <c r="I91" s="139"/>
      <c r="J91" s="139"/>
      <c r="K91" s="139"/>
    </row>
    <row r="92" spans="1:11" s="87" customFormat="1" x14ac:dyDescent="0.2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</row>
    <row r="93" spans="1:11" s="87" customFormat="1" x14ac:dyDescent="0.2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</row>
    <row r="94" spans="1:11" s="87" customFormat="1" x14ac:dyDescent="0.2">
      <c r="A94" s="1242" t="s">
        <v>1235</v>
      </c>
      <c r="B94" s="1242"/>
      <c r="C94" s="1242"/>
      <c r="D94" s="1242"/>
      <c r="E94" s="1242"/>
      <c r="F94" s="1242"/>
      <c r="G94" s="139"/>
      <c r="H94" s="139"/>
      <c r="I94" s="139"/>
      <c r="J94" s="139"/>
      <c r="K94" s="139"/>
    </row>
    <row r="95" spans="1:11" s="87" customFormat="1" ht="13.5" thickBot="1" x14ac:dyDescent="0.25">
      <c r="G95" s="139"/>
      <c r="H95" s="139"/>
      <c r="I95" s="139"/>
      <c r="J95" s="139"/>
      <c r="K95" s="139"/>
    </row>
    <row r="96" spans="1:11" ht="13.5" thickBot="1" x14ac:dyDescent="0.25">
      <c r="A96" s="1043" t="s">
        <v>670</v>
      </c>
      <c r="B96" s="1045" t="s">
        <v>671</v>
      </c>
      <c r="C96" s="1045" t="s">
        <v>442</v>
      </c>
      <c r="D96" s="1045" t="s">
        <v>443</v>
      </c>
      <c r="E96" s="1269" t="s">
        <v>472</v>
      </c>
      <c r="F96" s="1270"/>
      <c r="G96" s="139"/>
      <c r="H96" s="139"/>
      <c r="I96" s="139"/>
      <c r="J96" s="109"/>
      <c r="K96" s="109"/>
    </row>
    <row r="97" spans="1:11" s="87" customFormat="1" ht="34.5" thickBot="1" x14ac:dyDescent="0.25">
      <c r="A97" s="1049">
        <v>1</v>
      </c>
      <c r="B97" s="1050">
        <v>92006</v>
      </c>
      <c r="C97" s="1054" t="s">
        <v>1236</v>
      </c>
      <c r="D97" s="1055">
        <v>7329136.2300000004</v>
      </c>
      <c r="E97" s="1271"/>
      <c r="F97" s="1272"/>
      <c r="G97" s="139"/>
      <c r="H97" s="139"/>
      <c r="I97" s="139"/>
      <c r="J97" s="139"/>
      <c r="K97" s="139"/>
    </row>
    <row r="98" spans="1:11" s="87" customFormat="1" ht="13.5" thickBot="1" x14ac:dyDescent="0.25">
      <c r="A98" s="1046" t="s">
        <v>1018</v>
      </c>
      <c r="B98" s="1047" t="s">
        <v>1237</v>
      </c>
      <c r="C98" s="1048"/>
      <c r="D98" s="1056">
        <f>SUM(D97:D97)</f>
        <v>7329136.2300000004</v>
      </c>
      <c r="E98" s="1273"/>
      <c r="F98" s="1274"/>
      <c r="G98" s="139"/>
      <c r="H98" s="139"/>
      <c r="I98" s="139"/>
      <c r="J98" s="139"/>
      <c r="K98" s="139"/>
    </row>
    <row r="99" spans="1:11" s="87" customFormat="1" ht="13.5" customHeight="1" x14ac:dyDescent="0.2">
      <c r="A99" s="139"/>
      <c r="B99" s="139"/>
      <c r="C99" s="139"/>
      <c r="D99" s="139"/>
      <c r="E99" s="139"/>
      <c r="F99" s="139"/>
      <c r="G99" s="139"/>
      <c r="H99" s="139"/>
      <c r="I99" s="109"/>
      <c r="J99" s="139"/>
      <c r="K99" s="139"/>
    </row>
    <row r="100" spans="1:11" s="87" customFormat="1" x14ac:dyDescent="0.2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</row>
    <row r="101" spans="1:11" s="87" customFormat="1" x14ac:dyDescent="0.2">
      <c r="A101" s="1242" t="s">
        <v>488</v>
      </c>
      <c r="B101" s="1242"/>
      <c r="C101" s="1242"/>
      <c r="D101" s="1242"/>
      <c r="E101" s="1242"/>
      <c r="F101" s="1242"/>
      <c r="G101" s="139"/>
      <c r="H101" s="139"/>
      <c r="I101" s="139"/>
      <c r="J101" s="139"/>
      <c r="K101" s="139"/>
    </row>
    <row r="102" spans="1:11" s="87" customFormat="1" ht="13.5" thickBot="1" x14ac:dyDescent="0.25">
      <c r="A102" s="139"/>
      <c r="B102" s="139"/>
      <c r="C102" s="139"/>
      <c r="D102" s="139"/>
      <c r="E102" s="1024"/>
      <c r="F102" s="1024"/>
      <c r="G102" s="139"/>
      <c r="H102" s="139"/>
      <c r="K102" s="139"/>
    </row>
    <row r="103" spans="1:11" s="87" customFormat="1" ht="13.5" thickBot="1" x14ac:dyDescent="0.25">
      <c r="A103" s="315" t="s">
        <v>440</v>
      </c>
      <c r="B103" s="318" t="s">
        <v>441</v>
      </c>
      <c r="C103" s="319" t="s">
        <v>442</v>
      </c>
      <c r="D103" s="318" t="s">
        <v>443</v>
      </c>
      <c r="E103" s="1263" t="s">
        <v>472</v>
      </c>
      <c r="F103" s="1264"/>
      <c r="G103" s="139"/>
      <c r="H103" s="139"/>
      <c r="I103" s="139"/>
      <c r="J103" s="139"/>
      <c r="K103" s="139"/>
    </row>
    <row r="104" spans="1:11" s="87" customFormat="1" ht="13.5" thickBot="1" x14ac:dyDescent="0.25">
      <c r="A104" s="1049">
        <v>1</v>
      </c>
      <c r="B104" s="1050">
        <v>95113</v>
      </c>
      <c r="C104" s="1052" t="s">
        <v>1234</v>
      </c>
      <c r="D104" s="1053">
        <v>212505.86</v>
      </c>
      <c r="E104" s="1265"/>
      <c r="F104" s="1266"/>
      <c r="G104" s="139"/>
      <c r="H104" s="139"/>
      <c r="I104" s="139"/>
      <c r="J104" s="139"/>
      <c r="K104" s="139"/>
    </row>
    <row r="105" spans="1:11" s="87" customFormat="1" ht="13.5" thickBot="1" x14ac:dyDescent="0.25">
      <c r="A105" s="1020" t="s">
        <v>481</v>
      </c>
      <c r="B105" s="1021" t="s">
        <v>489</v>
      </c>
      <c r="C105" s="1022"/>
      <c r="D105" s="1051">
        <f>SUM(D104:D104)</f>
        <v>212505.86</v>
      </c>
      <c r="E105" s="1267"/>
      <c r="F105" s="1268"/>
      <c r="G105" s="139"/>
      <c r="H105" s="139"/>
      <c r="I105" s="139"/>
      <c r="J105" s="139"/>
      <c r="K105" s="139"/>
    </row>
    <row r="106" spans="1:11" s="87" customFormat="1" x14ac:dyDescent="0.2">
      <c r="A106" s="139"/>
      <c r="B106" s="139"/>
      <c r="C106" s="139"/>
      <c r="D106" s="139"/>
      <c r="E106" s="139"/>
      <c r="F106" s="139"/>
      <c r="G106" s="139"/>
      <c r="H106" s="109"/>
      <c r="I106" s="139"/>
      <c r="J106" s="139"/>
      <c r="K106" s="139"/>
    </row>
    <row r="107" spans="1:11" s="87" customFormat="1" x14ac:dyDescent="0.2">
      <c r="A107" s="139"/>
      <c r="B107" s="139"/>
      <c r="C107" s="139"/>
      <c r="D107" s="139"/>
      <c r="E107" s="139"/>
      <c r="F107" s="139"/>
      <c r="G107" s="139"/>
      <c r="H107" s="109"/>
      <c r="I107" s="139"/>
      <c r="J107" s="139"/>
      <c r="K107" s="139"/>
    </row>
    <row r="108" spans="1:11" s="87" customFormat="1" x14ac:dyDescent="0.2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</row>
    <row r="109" spans="1:11" s="87" customFormat="1" x14ac:dyDescent="0.2">
      <c r="A109" s="80"/>
      <c r="B109" s="80"/>
      <c r="C109" s="80"/>
      <c r="D109" s="80"/>
      <c r="E109" s="1253" t="s">
        <v>1011</v>
      </c>
      <c r="F109" s="1253"/>
      <c r="G109" s="139"/>
      <c r="H109" s="139"/>
      <c r="I109" s="139"/>
      <c r="J109" s="139"/>
      <c r="K109" s="139"/>
    </row>
    <row r="110" spans="1:11" s="87" customFormat="1" ht="73.5" customHeight="1" x14ac:dyDescent="0.2">
      <c r="A110" s="1252" t="s">
        <v>1248</v>
      </c>
      <c r="B110" s="1252"/>
      <c r="C110" s="1252"/>
      <c r="D110" s="1252"/>
      <c r="E110" s="1252"/>
      <c r="F110" s="1252"/>
      <c r="G110" s="139"/>
      <c r="H110" s="139"/>
      <c r="I110" s="139"/>
      <c r="J110" s="139"/>
      <c r="K110" s="139"/>
    </row>
    <row r="111" spans="1:11" s="87" customFormat="1" x14ac:dyDescent="0.2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</row>
    <row r="112" spans="1:11" s="87" customFormat="1" x14ac:dyDescent="0.2">
      <c r="A112" s="1214" t="s">
        <v>460</v>
      </c>
      <c r="B112" s="1214"/>
      <c r="C112" s="1214"/>
      <c r="D112" s="1214"/>
      <c r="E112" s="1214"/>
      <c r="F112" s="1214"/>
      <c r="G112" s="139"/>
      <c r="H112" s="139"/>
      <c r="I112" s="139"/>
      <c r="J112" s="139"/>
      <c r="K112" s="139"/>
    </row>
    <row r="113" spans="1:11" s="87" customFormat="1" ht="13.5" thickBot="1" x14ac:dyDescent="0.25">
      <c r="A113" s="1041"/>
      <c r="B113" s="1042"/>
      <c r="C113" s="1042"/>
      <c r="D113" s="1042"/>
      <c r="E113" s="1057"/>
      <c r="F113" s="1057"/>
      <c r="G113" s="139"/>
      <c r="H113" s="139"/>
      <c r="I113" s="139"/>
      <c r="J113" s="139"/>
      <c r="K113" s="139"/>
    </row>
    <row r="114" spans="1:11" s="87" customFormat="1" ht="12.75" customHeight="1" thickBot="1" x14ac:dyDescent="0.25">
      <c r="A114" s="1043" t="s">
        <v>670</v>
      </c>
      <c r="B114" s="1045" t="s">
        <v>671</v>
      </c>
      <c r="C114" s="1045" t="s">
        <v>442</v>
      </c>
      <c r="D114" s="1045" t="s">
        <v>443</v>
      </c>
      <c r="E114" s="1236" t="s">
        <v>472</v>
      </c>
      <c r="F114" s="1237"/>
      <c r="G114" s="139"/>
      <c r="H114" s="139"/>
      <c r="I114" s="139"/>
      <c r="J114" s="139"/>
      <c r="K114" s="139"/>
    </row>
    <row r="115" spans="1:11" s="87" customFormat="1" ht="13.5" thickBot="1" x14ac:dyDescent="0.25">
      <c r="A115" s="1059">
        <v>1</v>
      </c>
      <c r="B115" s="1050">
        <v>98045</v>
      </c>
      <c r="C115" s="1060" t="s">
        <v>1249</v>
      </c>
      <c r="D115" s="1061">
        <v>2084450</v>
      </c>
      <c r="E115" s="1238"/>
      <c r="F115" s="1239"/>
      <c r="G115" s="139"/>
      <c r="H115" s="139"/>
      <c r="I115" s="139"/>
      <c r="J115" s="139"/>
      <c r="K115" s="139"/>
    </row>
    <row r="116" spans="1:11" ht="13.5" thickBot="1" x14ac:dyDescent="0.25">
      <c r="A116" s="1046">
        <v>398</v>
      </c>
      <c r="B116" s="1235" t="s">
        <v>461</v>
      </c>
      <c r="C116" s="1235"/>
      <c r="D116" s="1058">
        <f>SUM(D115:D115)</f>
        <v>2084450</v>
      </c>
      <c r="E116" s="1240"/>
      <c r="F116" s="1241"/>
      <c r="G116" s="139"/>
      <c r="H116" s="139"/>
      <c r="I116" s="139"/>
      <c r="J116" s="109"/>
      <c r="K116" s="109"/>
    </row>
    <row r="117" spans="1:11" s="87" customFormat="1" x14ac:dyDescent="0.2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</row>
    <row r="118" spans="1:11" s="87" customFormat="1" x14ac:dyDescent="0.2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</row>
    <row r="119" spans="1:11" s="87" customFormat="1" x14ac:dyDescent="0.2">
      <c r="A119" s="1242" t="s">
        <v>490</v>
      </c>
      <c r="B119" s="1242"/>
      <c r="C119" s="1242"/>
      <c r="D119" s="1242"/>
      <c r="E119" s="1242"/>
      <c r="F119" s="1242"/>
      <c r="G119" s="139"/>
      <c r="H119" s="139"/>
      <c r="I119" s="139"/>
      <c r="J119" s="139"/>
      <c r="K119" s="139"/>
    </row>
    <row r="120" spans="1:11" s="87" customFormat="1" ht="13.5" thickBot="1" x14ac:dyDescent="0.25">
      <c r="A120" s="241"/>
      <c r="B120" s="241"/>
      <c r="C120" s="241"/>
      <c r="D120" s="241"/>
      <c r="E120" s="241"/>
      <c r="F120" s="241"/>
      <c r="G120" s="139"/>
      <c r="H120" s="139"/>
      <c r="I120" s="139"/>
      <c r="J120" s="139"/>
      <c r="K120" s="139"/>
    </row>
    <row r="121" spans="1:11" s="87" customFormat="1" ht="13.5" thickBot="1" x14ac:dyDescent="0.25">
      <c r="A121" s="315" t="s">
        <v>440</v>
      </c>
      <c r="B121" s="318" t="s">
        <v>441</v>
      </c>
      <c r="C121" s="319" t="s">
        <v>442</v>
      </c>
      <c r="D121" s="318" t="s">
        <v>443</v>
      </c>
      <c r="E121" s="1243" t="s">
        <v>472</v>
      </c>
      <c r="F121" s="1244"/>
      <c r="G121" s="139"/>
      <c r="H121" s="139"/>
      <c r="I121" s="139"/>
      <c r="J121" s="139"/>
      <c r="K121" s="139"/>
    </row>
    <row r="122" spans="1:11" s="87" customFormat="1" x14ac:dyDescent="0.2">
      <c r="A122" s="320">
        <v>1</v>
      </c>
      <c r="B122" s="313"/>
      <c r="C122" s="321" t="s">
        <v>684</v>
      </c>
      <c r="D122" s="354">
        <v>182501.99</v>
      </c>
      <c r="E122" s="1245"/>
      <c r="F122" s="1246"/>
      <c r="G122" s="139"/>
      <c r="H122" s="139"/>
      <c r="I122" s="139"/>
      <c r="J122" s="139"/>
      <c r="K122" s="139"/>
    </row>
    <row r="123" spans="1:11" s="87" customFormat="1" ht="13.5" thickBot="1" x14ac:dyDescent="0.25">
      <c r="A123" s="577">
        <v>2</v>
      </c>
      <c r="B123" s="323"/>
      <c r="C123" s="322" t="s">
        <v>1252</v>
      </c>
      <c r="D123" s="355">
        <v>1908587.66</v>
      </c>
      <c r="E123" s="1245"/>
      <c r="F123" s="1246"/>
      <c r="G123" s="139"/>
      <c r="H123" s="139"/>
      <c r="I123" s="139"/>
      <c r="J123" s="139"/>
      <c r="K123" s="139"/>
    </row>
    <row r="124" spans="1:11" s="87" customFormat="1" ht="13.5" thickBot="1" x14ac:dyDescent="0.25">
      <c r="A124" s="315" t="s">
        <v>37</v>
      </c>
      <c r="B124" s="1249" t="s">
        <v>491</v>
      </c>
      <c r="C124" s="1250"/>
      <c r="D124" s="316">
        <f>SUM(D122:D123)</f>
        <v>2091089.65</v>
      </c>
      <c r="E124" s="1247"/>
      <c r="F124" s="1248"/>
      <c r="G124" s="139"/>
      <c r="H124" s="139"/>
      <c r="I124" s="139"/>
      <c r="J124" s="139"/>
      <c r="K124" s="139"/>
    </row>
    <row r="125" spans="1:11" s="87" customFormat="1" x14ac:dyDescent="0.2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</row>
    <row r="126" spans="1:11" s="87" customFormat="1" ht="12.75" customHeight="1" x14ac:dyDescent="0.2">
      <c r="G126" s="139"/>
      <c r="H126" s="109"/>
      <c r="I126" s="139"/>
      <c r="J126" s="139"/>
      <c r="K126" s="139"/>
    </row>
    <row r="127" spans="1:11" s="87" customFormat="1" x14ac:dyDescent="0.2">
      <c r="G127" s="109"/>
      <c r="H127" s="139"/>
      <c r="I127" s="139"/>
      <c r="J127" s="139"/>
      <c r="K127" s="139"/>
    </row>
    <row r="128" spans="1:11" s="87" customFormat="1" x14ac:dyDescent="0.2">
      <c r="A128" s="80"/>
      <c r="B128" s="80"/>
      <c r="C128" s="80"/>
      <c r="D128" s="80"/>
      <c r="E128" s="80"/>
      <c r="F128" s="80"/>
      <c r="G128" s="139"/>
      <c r="H128" s="139"/>
      <c r="I128" s="139"/>
      <c r="J128" s="139"/>
      <c r="K128" s="139"/>
    </row>
    <row r="129" spans="1:11" s="87" customFormat="1" ht="15.75" x14ac:dyDescent="0.2">
      <c r="A129" s="1251" t="s">
        <v>1251</v>
      </c>
      <c r="B129" s="1251"/>
      <c r="C129" s="1251"/>
      <c r="D129" s="1251"/>
      <c r="E129" s="1251"/>
      <c r="F129" s="1251"/>
      <c r="G129" s="139"/>
      <c r="H129" s="139"/>
      <c r="I129" s="139"/>
      <c r="J129" s="139"/>
      <c r="K129" s="139"/>
    </row>
    <row r="130" spans="1:11" s="87" customFormat="1" ht="15.75" x14ac:dyDescent="0.2">
      <c r="A130" s="240"/>
      <c r="B130" s="240"/>
      <c r="C130" s="240"/>
      <c r="D130" s="240"/>
      <c r="E130" s="240"/>
      <c r="F130" s="240"/>
      <c r="G130" s="139"/>
      <c r="H130" s="139"/>
      <c r="I130" s="139"/>
      <c r="J130" s="139"/>
      <c r="K130" s="139"/>
    </row>
    <row r="131" spans="1:11" s="87" customFormat="1" x14ac:dyDescent="0.2">
      <c r="A131" s="1242" t="s">
        <v>462</v>
      </c>
      <c r="B131" s="1242"/>
      <c r="C131" s="1242"/>
      <c r="D131" s="1242"/>
      <c r="E131" s="1242"/>
      <c r="F131" s="1242"/>
      <c r="G131" s="139"/>
      <c r="H131" s="139"/>
      <c r="I131" s="139"/>
      <c r="J131" s="139"/>
      <c r="K131" s="139"/>
    </row>
    <row r="132" spans="1:11" s="87" customFormat="1" ht="13.5" thickBot="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</row>
    <row r="133" spans="1:11" s="87" customFormat="1" ht="13.5" customHeight="1" thickBot="1" x14ac:dyDescent="0.25">
      <c r="A133" s="315" t="s">
        <v>463</v>
      </c>
      <c r="B133" s="318" t="s">
        <v>464</v>
      </c>
      <c r="C133" s="319" t="s">
        <v>477</v>
      </c>
      <c r="D133" s="318" t="s">
        <v>443</v>
      </c>
      <c r="E133" s="1229" t="s">
        <v>472</v>
      </c>
      <c r="F133" s="1230"/>
      <c r="G133" s="139"/>
      <c r="H133" s="139"/>
      <c r="I133" s="139"/>
      <c r="J133" s="139"/>
      <c r="K133" s="139"/>
    </row>
    <row r="134" spans="1:11" s="87" customFormat="1" x14ac:dyDescent="0.2">
      <c r="A134" s="314">
        <v>313</v>
      </c>
      <c r="B134" s="326" t="s">
        <v>128</v>
      </c>
      <c r="C134" s="321" t="s">
        <v>96</v>
      </c>
      <c r="D134" s="140">
        <f>D11</f>
        <v>73556627.129999995</v>
      </c>
      <c r="E134" s="1231"/>
      <c r="F134" s="1232"/>
      <c r="G134" s="139"/>
      <c r="H134" s="139"/>
      <c r="I134" s="139"/>
      <c r="J134" s="1063"/>
      <c r="K134" s="139"/>
    </row>
    <row r="135" spans="1:11" s="87" customFormat="1" x14ac:dyDescent="0.2">
      <c r="A135" s="314">
        <v>314</v>
      </c>
      <c r="B135" s="326" t="s">
        <v>515</v>
      </c>
      <c r="C135" s="321" t="s">
        <v>1219</v>
      </c>
      <c r="D135" s="140">
        <f>D18</f>
        <v>1422650</v>
      </c>
      <c r="E135" s="1231"/>
      <c r="F135" s="1232"/>
      <c r="G135" s="139"/>
      <c r="H135" s="139"/>
      <c r="I135" s="139"/>
      <c r="J135" s="1063"/>
      <c r="K135" s="139"/>
    </row>
    <row r="136" spans="1:11" s="87" customFormat="1" x14ac:dyDescent="0.2">
      <c r="A136" s="314">
        <v>315</v>
      </c>
      <c r="B136" s="326" t="s">
        <v>131</v>
      </c>
      <c r="C136" s="321" t="s">
        <v>161</v>
      </c>
      <c r="D136" s="140">
        <f>D24</f>
        <v>933474.51</v>
      </c>
      <c r="E136" s="1231"/>
      <c r="F136" s="1232"/>
      <c r="G136" s="139"/>
      <c r="H136" s="1063"/>
      <c r="I136" s="139"/>
      <c r="J136" s="1063"/>
      <c r="K136" s="139"/>
    </row>
    <row r="137" spans="1:11" s="87" customFormat="1" x14ac:dyDescent="0.2">
      <c r="A137" s="314">
        <v>317</v>
      </c>
      <c r="B137" s="326" t="s">
        <v>130</v>
      </c>
      <c r="C137" s="321" t="s">
        <v>478</v>
      </c>
      <c r="D137" s="140">
        <f>SUM(D32:D36,D40:D42)</f>
        <v>18080628.699999999</v>
      </c>
      <c r="E137" s="1231"/>
      <c r="F137" s="1232"/>
      <c r="G137" s="139"/>
      <c r="H137" s="1063"/>
      <c r="I137" s="139"/>
      <c r="J137" s="1063"/>
      <c r="K137" s="139"/>
    </row>
    <row r="138" spans="1:11" s="87" customFormat="1" x14ac:dyDescent="0.2">
      <c r="A138" s="314">
        <v>333</v>
      </c>
      <c r="B138" s="326" t="s">
        <v>127</v>
      </c>
      <c r="C138" s="321" t="s">
        <v>468</v>
      </c>
      <c r="D138" s="140">
        <f>SUM(D62:D66)</f>
        <v>84743230.150000006</v>
      </c>
      <c r="E138" s="1231"/>
      <c r="F138" s="1232"/>
      <c r="G138" s="139"/>
      <c r="H138" s="1063"/>
      <c r="I138" s="139"/>
      <c r="J138" s="1063"/>
      <c r="K138" s="139"/>
    </row>
    <row r="139" spans="1:11" s="87" customFormat="1" x14ac:dyDescent="0.2">
      <c r="A139" s="314">
        <v>334</v>
      </c>
      <c r="B139" s="327" t="s">
        <v>132</v>
      </c>
      <c r="C139" s="321" t="s">
        <v>126</v>
      </c>
      <c r="D139" s="140">
        <v>0</v>
      </c>
      <c r="E139" s="1231"/>
      <c r="F139" s="1232"/>
      <c r="G139" s="139"/>
      <c r="H139" s="1063"/>
      <c r="I139" s="139"/>
      <c r="J139" s="1063"/>
      <c r="K139" s="139"/>
    </row>
    <row r="140" spans="1:11" s="87" customFormat="1" x14ac:dyDescent="0.2">
      <c r="A140" s="314"/>
      <c r="B140" s="327" t="s">
        <v>705</v>
      </c>
      <c r="C140" s="321" t="s">
        <v>704</v>
      </c>
      <c r="D140" s="140">
        <f>D82</f>
        <v>35157</v>
      </c>
      <c r="E140" s="1231"/>
      <c r="F140" s="1232"/>
      <c r="G140" s="139"/>
      <c r="H140" s="1063"/>
      <c r="I140" s="139"/>
      <c r="J140" s="1063"/>
      <c r="K140" s="139"/>
    </row>
    <row r="141" spans="1:11" s="87" customFormat="1" x14ac:dyDescent="0.2">
      <c r="A141" s="314"/>
      <c r="B141" s="327" t="s">
        <v>238</v>
      </c>
      <c r="C141" s="321" t="s">
        <v>239</v>
      </c>
      <c r="D141" s="140">
        <v>0</v>
      </c>
      <c r="E141" s="1231"/>
      <c r="F141" s="1232"/>
      <c r="G141" s="139"/>
      <c r="H141" s="1063"/>
      <c r="I141" s="139"/>
      <c r="J141" s="1063"/>
      <c r="K141" s="139"/>
    </row>
    <row r="142" spans="1:11" s="87" customFormat="1" ht="12.75" customHeight="1" x14ac:dyDescent="0.2">
      <c r="A142" s="314"/>
      <c r="B142" s="327" t="s">
        <v>1018</v>
      </c>
      <c r="C142" s="321" t="s">
        <v>1235</v>
      </c>
      <c r="D142" s="140">
        <f>D97</f>
        <v>7329136.2300000004</v>
      </c>
      <c r="E142" s="1231"/>
      <c r="F142" s="1232"/>
      <c r="G142" s="139"/>
      <c r="H142" s="139"/>
      <c r="I142" s="139"/>
      <c r="J142" s="1063"/>
      <c r="K142" s="139"/>
    </row>
    <row r="143" spans="1:11" s="87" customFormat="1" ht="13.5" customHeight="1" x14ac:dyDescent="0.2">
      <c r="A143" s="314" t="s">
        <v>37</v>
      </c>
      <c r="B143" s="327" t="s">
        <v>481</v>
      </c>
      <c r="C143" s="321" t="s">
        <v>488</v>
      </c>
      <c r="D143" s="140">
        <f>D105</f>
        <v>212505.86</v>
      </c>
      <c r="E143" s="1231"/>
      <c r="F143" s="1232"/>
      <c r="G143" s="139"/>
      <c r="H143" s="139"/>
      <c r="I143" s="139"/>
      <c r="J143" s="1063"/>
      <c r="K143" s="139"/>
    </row>
    <row r="144" spans="1:11" s="87" customFormat="1" x14ac:dyDescent="0.2">
      <c r="A144" s="314" t="s">
        <v>37</v>
      </c>
      <c r="B144" s="327" t="s">
        <v>95</v>
      </c>
      <c r="C144" s="321" t="s">
        <v>685</v>
      </c>
      <c r="D144" s="140">
        <f>D116</f>
        <v>2084450</v>
      </c>
      <c r="E144" s="1231"/>
      <c r="F144" s="1232"/>
      <c r="G144" s="139"/>
      <c r="H144" s="139"/>
      <c r="I144" s="139"/>
      <c r="J144" s="1063"/>
      <c r="K144" s="139"/>
    </row>
    <row r="145" spans="1:14" s="87" customFormat="1" ht="13.5" thickBot="1" x14ac:dyDescent="0.25">
      <c r="A145" s="210" t="s">
        <v>37</v>
      </c>
      <c r="B145" s="328"/>
      <c r="C145" s="329" t="s">
        <v>492</v>
      </c>
      <c r="D145" s="141">
        <f>D122</f>
        <v>182501.99</v>
      </c>
      <c r="E145" s="1231"/>
      <c r="F145" s="1232"/>
      <c r="G145" s="139"/>
      <c r="H145" s="1063"/>
      <c r="I145" s="139"/>
      <c r="J145" s="1063"/>
      <c r="K145" s="139"/>
    </row>
    <row r="146" spans="1:14" s="87" customFormat="1" ht="13.5" thickBot="1" x14ac:dyDescent="0.25">
      <c r="A146" s="315" t="s">
        <v>37</v>
      </c>
      <c r="B146" s="319" t="s">
        <v>180</v>
      </c>
      <c r="C146" s="330" t="s">
        <v>469</v>
      </c>
      <c r="D146" s="324">
        <f>SUM(D134:D145)</f>
        <v>188580361.57000002</v>
      </c>
      <c r="E146" s="1233"/>
      <c r="F146" s="1234"/>
      <c r="G146" s="139"/>
      <c r="H146" s="139"/>
      <c r="I146" s="139"/>
      <c r="J146" s="139"/>
      <c r="K146" s="139"/>
    </row>
    <row r="147" spans="1:14" s="87" customFormat="1" x14ac:dyDescent="0.2">
      <c r="A147" s="317"/>
      <c r="B147" s="317"/>
      <c r="C147" s="1064"/>
      <c r="D147" s="325"/>
      <c r="E147" s="209"/>
      <c r="F147" s="209"/>
      <c r="G147" s="139"/>
      <c r="H147" s="139"/>
      <c r="I147" s="139"/>
      <c r="J147" s="139"/>
      <c r="K147" s="139"/>
    </row>
    <row r="148" spans="1:14" s="87" customFormat="1" x14ac:dyDescent="0.2">
      <c r="E148" s="139"/>
      <c r="F148" s="139"/>
      <c r="G148" s="139"/>
      <c r="H148" s="139"/>
      <c r="I148" s="139"/>
      <c r="J148" s="139"/>
      <c r="K148" s="139"/>
    </row>
    <row r="149" spans="1:14" s="87" customFormat="1" x14ac:dyDescent="0.2">
      <c r="A149" s="1242" t="s">
        <v>470</v>
      </c>
      <c r="B149" s="1242"/>
      <c r="C149" s="1242"/>
      <c r="D149" s="1242"/>
      <c r="E149" s="1242"/>
      <c r="F149" s="1242"/>
      <c r="G149" s="139"/>
      <c r="H149" s="139"/>
      <c r="I149" s="139"/>
      <c r="J149" s="139"/>
      <c r="K149" s="139"/>
    </row>
    <row r="150" spans="1:14" s="87" customFormat="1" ht="13.5" thickBot="1" x14ac:dyDescent="0.25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</row>
    <row r="151" spans="1:14" s="87" customFormat="1" ht="13.5" customHeight="1" thickBot="1" x14ac:dyDescent="0.25">
      <c r="A151" s="315" t="s">
        <v>463</v>
      </c>
      <c r="B151" s="318" t="s">
        <v>464</v>
      </c>
      <c r="C151" s="319" t="s">
        <v>477</v>
      </c>
      <c r="D151" s="318" t="s">
        <v>443</v>
      </c>
      <c r="E151" s="1229" t="s">
        <v>472</v>
      </c>
      <c r="F151" s="1230"/>
      <c r="G151" s="139"/>
      <c r="H151" s="139"/>
      <c r="I151" s="139"/>
      <c r="J151" s="139"/>
      <c r="K151" s="139"/>
    </row>
    <row r="152" spans="1:14" s="87" customFormat="1" x14ac:dyDescent="0.2">
      <c r="A152" s="314">
        <v>315</v>
      </c>
      <c r="B152" s="326" t="s">
        <v>131</v>
      </c>
      <c r="C152" s="322" t="s">
        <v>161</v>
      </c>
      <c r="D152" s="1085">
        <f>D25</f>
        <v>13893622.57</v>
      </c>
      <c r="E152" s="1231"/>
      <c r="F152" s="1232"/>
      <c r="G152" s="139"/>
      <c r="H152" s="139"/>
      <c r="I152" s="139"/>
      <c r="J152" s="139"/>
      <c r="K152" s="139"/>
    </row>
    <row r="153" spans="1:14" s="87" customFormat="1" ht="12.75" customHeight="1" x14ac:dyDescent="0.2">
      <c r="A153" s="314">
        <v>317</v>
      </c>
      <c r="B153" s="326" t="s">
        <v>130</v>
      </c>
      <c r="C153" s="322" t="s">
        <v>478</v>
      </c>
      <c r="D153" s="1085">
        <f>SUM(D37:D39)</f>
        <v>196798311.34999999</v>
      </c>
      <c r="E153" s="1231"/>
      <c r="F153" s="1232"/>
      <c r="G153" s="139"/>
      <c r="H153" s="139"/>
      <c r="I153" s="139"/>
      <c r="J153" s="139"/>
      <c r="K153" s="139"/>
    </row>
    <row r="154" spans="1:14" s="87" customFormat="1" x14ac:dyDescent="0.2">
      <c r="A154" s="314">
        <v>333</v>
      </c>
      <c r="B154" s="326" t="s">
        <v>127</v>
      </c>
      <c r="C154" s="322" t="s">
        <v>468</v>
      </c>
      <c r="D154" s="1085">
        <f>D67+D68</f>
        <v>1845005.24</v>
      </c>
      <c r="E154" s="1231"/>
      <c r="F154" s="1232"/>
      <c r="G154" s="139"/>
      <c r="H154" s="139"/>
      <c r="M154" s="1260" t="s">
        <v>1011</v>
      </c>
      <c r="N154" s="1260"/>
    </row>
    <row r="155" spans="1:14" x14ac:dyDescent="0.2">
      <c r="A155" s="314">
        <v>334</v>
      </c>
      <c r="B155" s="327" t="s">
        <v>132</v>
      </c>
      <c r="C155" s="322" t="s">
        <v>126</v>
      </c>
      <c r="D155" s="1085">
        <f>D75</f>
        <v>121000000</v>
      </c>
      <c r="E155" s="1231"/>
      <c r="F155" s="1232"/>
      <c r="G155" s="139"/>
      <c r="H155" s="109"/>
    </row>
    <row r="156" spans="1:14" s="87" customFormat="1" ht="13.5" customHeight="1" x14ac:dyDescent="0.2">
      <c r="A156" s="314" t="s">
        <v>37</v>
      </c>
      <c r="B156" s="327" t="s">
        <v>705</v>
      </c>
      <c r="C156" s="322" t="s">
        <v>704</v>
      </c>
      <c r="D156" s="1085">
        <f>D83</f>
        <v>15382331</v>
      </c>
      <c r="E156" s="1231"/>
      <c r="F156" s="1232"/>
      <c r="G156" s="139"/>
      <c r="H156" s="139"/>
      <c r="I156" s="317"/>
      <c r="J156" s="317"/>
      <c r="K156" s="1064"/>
      <c r="L156" s="325"/>
      <c r="M156" s="209"/>
      <c r="N156" s="209"/>
    </row>
    <row r="157" spans="1:14" s="87" customFormat="1" ht="14.25" customHeight="1" x14ac:dyDescent="0.2">
      <c r="A157" s="314" t="s">
        <v>37</v>
      </c>
      <c r="B157" s="327" t="s">
        <v>238</v>
      </c>
      <c r="C157" s="322" t="s">
        <v>239</v>
      </c>
      <c r="D157" s="1085">
        <f>D90</f>
        <v>80821000</v>
      </c>
      <c r="E157" s="1231"/>
      <c r="F157" s="1232"/>
      <c r="G157" s="139"/>
      <c r="H157" s="139"/>
      <c r="I157" s="317"/>
      <c r="J157" s="317"/>
      <c r="K157" s="1064"/>
      <c r="L157" s="325"/>
      <c r="M157" s="209"/>
      <c r="N157" s="209"/>
    </row>
    <row r="158" spans="1:14" s="87" customFormat="1" ht="13.5" customHeight="1" thickBot="1" x14ac:dyDescent="0.25">
      <c r="A158" s="210" t="s">
        <v>37</v>
      </c>
      <c r="B158" s="328"/>
      <c r="C158" s="575" t="s">
        <v>492</v>
      </c>
      <c r="D158" s="1086">
        <f>D123</f>
        <v>1908587.66</v>
      </c>
      <c r="E158" s="1231"/>
      <c r="F158" s="1232"/>
      <c r="G158" s="139"/>
      <c r="I158" s="139"/>
      <c r="J158" s="139"/>
      <c r="K158" s="139"/>
    </row>
    <row r="159" spans="1:14" s="87" customFormat="1" ht="13.5" thickBot="1" x14ac:dyDescent="0.25">
      <c r="A159" s="315" t="s">
        <v>37</v>
      </c>
      <c r="B159" s="319" t="s">
        <v>180</v>
      </c>
      <c r="C159" s="330" t="s">
        <v>469</v>
      </c>
      <c r="D159" s="324">
        <f>SUM(D152:D158)</f>
        <v>431648857.81999999</v>
      </c>
      <c r="E159" s="1233"/>
      <c r="F159" s="1234"/>
      <c r="I159" s="139"/>
      <c r="J159" s="139"/>
      <c r="K159" s="139"/>
    </row>
    <row r="160" spans="1:14" s="87" customFormat="1" x14ac:dyDescent="0.2">
      <c r="J160" s="139"/>
      <c r="K160" s="139"/>
    </row>
    <row r="161" spans="1:13" s="87" customFormat="1" x14ac:dyDescent="0.2">
      <c r="J161" s="139"/>
      <c r="K161" s="139"/>
    </row>
    <row r="162" spans="1:13" s="87" customFormat="1" x14ac:dyDescent="0.2">
      <c r="K162" s="139"/>
    </row>
    <row r="163" spans="1:13" s="87" customFormat="1" x14ac:dyDescent="0.2">
      <c r="E163" s="1253" t="s">
        <v>1254</v>
      </c>
      <c r="F163" s="1253"/>
    </row>
    <row r="164" spans="1:13" s="87" customFormat="1" ht="15.75" customHeight="1" x14ac:dyDescent="0.2">
      <c r="A164" s="1252" t="s">
        <v>1250</v>
      </c>
      <c r="B164" s="1252"/>
      <c r="C164" s="1252"/>
      <c r="D164" s="1252"/>
      <c r="E164" s="1252"/>
      <c r="F164" s="1252"/>
    </row>
    <row r="165" spans="1:13" s="87" customFormat="1" x14ac:dyDescent="0.2">
      <c r="A165" s="1252"/>
      <c r="B165" s="1252"/>
      <c r="C165" s="1252"/>
      <c r="D165" s="1252"/>
      <c r="E165" s="1252"/>
      <c r="F165" s="1252"/>
    </row>
    <row r="166" spans="1:13" s="87" customFormat="1" ht="39" customHeight="1" x14ac:dyDescent="0.2">
      <c r="A166" s="1252"/>
      <c r="B166" s="1252"/>
      <c r="C166" s="1252"/>
      <c r="D166" s="1252"/>
      <c r="E166" s="1252"/>
      <c r="F166" s="1252"/>
    </row>
    <row r="167" spans="1:13" s="87" customFormat="1" ht="13.5" customHeight="1" x14ac:dyDescent="0.2"/>
    <row r="168" spans="1:13" s="87" customFormat="1" x14ac:dyDescent="0.2"/>
    <row r="169" spans="1:13" s="87" customFormat="1" ht="15.75" x14ac:dyDescent="0.2">
      <c r="A169" s="1251" t="s">
        <v>1251</v>
      </c>
      <c r="B169" s="1251"/>
      <c r="C169" s="1251"/>
      <c r="D169" s="1251"/>
      <c r="E169" s="1251"/>
      <c r="F169" s="1251"/>
    </row>
    <row r="170" spans="1:13" ht="15.75" x14ac:dyDescent="0.2">
      <c r="A170" s="240"/>
      <c r="B170" s="240"/>
      <c r="C170" s="240"/>
      <c r="D170" s="240"/>
      <c r="E170" s="240"/>
      <c r="F170" s="240"/>
      <c r="G170" s="87"/>
      <c r="H170" s="87"/>
      <c r="I170" s="87"/>
      <c r="J170" s="87"/>
      <c r="K170" s="87"/>
      <c r="L170" s="87"/>
      <c r="M170" s="87"/>
    </row>
    <row r="171" spans="1:13" x14ac:dyDescent="0.2">
      <c r="A171" s="1242" t="s">
        <v>471</v>
      </c>
      <c r="B171" s="1242"/>
      <c r="C171" s="1242"/>
      <c r="D171" s="1242"/>
      <c r="E171" s="1242"/>
      <c r="F171" s="1242"/>
      <c r="G171" s="87"/>
      <c r="H171" s="87"/>
      <c r="I171" s="87"/>
      <c r="J171" s="87"/>
      <c r="K171" s="87"/>
      <c r="L171" s="87"/>
      <c r="M171" s="87"/>
    </row>
    <row r="172" spans="1:13" ht="13.5" thickBot="1" x14ac:dyDescent="0.25">
      <c r="A172" s="87"/>
      <c r="B172" s="87"/>
      <c r="C172" s="87"/>
      <c r="D172" s="87"/>
      <c r="E172" s="87"/>
      <c r="F172" s="87"/>
      <c r="G172" s="87"/>
      <c r="I172" s="87"/>
      <c r="K172" s="87"/>
      <c r="L172" s="87"/>
      <c r="M172" s="87"/>
    </row>
    <row r="173" spans="1:13" ht="13.5" thickBot="1" x14ac:dyDescent="0.25">
      <c r="A173" s="315" t="s">
        <v>463</v>
      </c>
      <c r="B173" s="318" t="s">
        <v>464</v>
      </c>
      <c r="C173" s="319" t="s">
        <v>477</v>
      </c>
      <c r="D173" s="318" t="s">
        <v>443</v>
      </c>
      <c r="E173" s="1229" t="s">
        <v>472</v>
      </c>
      <c r="F173" s="1230"/>
      <c r="G173" s="87"/>
      <c r="I173" s="87"/>
      <c r="K173" s="87"/>
      <c r="L173" s="87"/>
      <c r="M173" s="87"/>
    </row>
    <row r="174" spans="1:13" ht="12" customHeight="1" x14ac:dyDescent="0.2">
      <c r="A174" s="314">
        <v>313</v>
      </c>
      <c r="B174" s="326" t="s">
        <v>128</v>
      </c>
      <c r="C174" s="321" t="s">
        <v>96</v>
      </c>
      <c r="D174" s="140">
        <f>D11</f>
        <v>73556627.129999995</v>
      </c>
      <c r="E174" s="1231"/>
      <c r="F174" s="1232"/>
      <c r="J174" s="1062"/>
      <c r="L174" s="87"/>
      <c r="M174" s="87"/>
    </row>
    <row r="175" spans="1:13" x14ac:dyDescent="0.2">
      <c r="A175" s="314">
        <v>314</v>
      </c>
      <c r="B175" s="326" t="s">
        <v>515</v>
      </c>
      <c r="C175" s="321" t="s">
        <v>1219</v>
      </c>
      <c r="D175" s="140">
        <f>D18</f>
        <v>1422650</v>
      </c>
      <c r="E175" s="1231"/>
      <c r="F175" s="1232"/>
      <c r="J175" s="1062"/>
      <c r="L175" s="87"/>
      <c r="M175" s="87"/>
    </row>
    <row r="176" spans="1:13" x14ac:dyDescent="0.2">
      <c r="A176" s="314">
        <v>315</v>
      </c>
      <c r="B176" s="326" t="s">
        <v>131</v>
      </c>
      <c r="C176" s="321" t="s">
        <v>161</v>
      </c>
      <c r="D176" s="140">
        <f>D26</f>
        <v>14827097.08</v>
      </c>
      <c r="E176" s="1231"/>
      <c r="F176" s="1232"/>
      <c r="J176" s="1062"/>
      <c r="L176" s="87"/>
      <c r="M176" s="87"/>
    </row>
    <row r="177" spans="1:10" x14ac:dyDescent="0.2">
      <c r="A177" s="314">
        <v>317</v>
      </c>
      <c r="B177" s="326" t="s">
        <v>130</v>
      </c>
      <c r="C177" s="321" t="s">
        <v>478</v>
      </c>
      <c r="D177" s="140">
        <f>D43</f>
        <v>214878940.04999998</v>
      </c>
      <c r="E177" s="1231"/>
      <c r="F177" s="1232"/>
      <c r="J177" s="1062"/>
    </row>
    <row r="178" spans="1:10" x14ac:dyDescent="0.2">
      <c r="A178" s="314">
        <v>333</v>
      </c>
      <c r="B178" s="326" t="s">
        <v>127</v>
      </c>
      <c r="C178" s="321" t="s">
        <v>468</v>
      </c>
      <c r="D178" s="140">
        <f>D69</f>
        <v>86588235.390000001</v>
      </c>
      <c r="E178" s="1231"/>
      <c r="F178" s="1232"/>
      <c r="J178" s="1062"/>
    </row>
    <row r="179" spans="1:10" x14ac:dyDescent="0.2">
      <c r="A179" s="314">
        <v>334</v>
      </c>
      <c r="B179" s="327" t="s">
        <v>132</v>
      </c>
      <c r="C179" s="321" t="s">
        <v>126</v>
      </c>
      <c r="D179" s="140">
        <f>D76</f>
        <v>121000000</v>
      </c>
      <c r="E179" s="1231"/>
      <c r="F179" s="1232"/>
      <c r="J179" s="1062"/>
    </row>
    <row r="180" spans="1:10" x14ac:dyDescent="0.2">
      <c r="A180" s="314"/>
      <c r="B180" s="327" t="s">
        <v>705</v>
      </c>
      <c r="C180" s="321" t="s">
        <v>704</v>
      </c>
      <c r="D180" s="140">
        <f>D84</f>
        <v>15417488</v>
      </c>
      <c r="E180" s="1231"/>
      <c r="F180" s="1232"/>
      <c r="J180" s="1062"/>
    </row>
    <row r="181" spans="1:10" x14ac:dyDescent="0.2">
      <c r="A181" s="314"/>
      <c r="B181" s="327" t="s">
        <v>238</v>
      </c>
      <c r="C181" s="321" t="s">
        <v>239</v>
      </c>
      <c r="D181" s="140">
        <f>D91</f>
        <v>80821000</v>
      </c>
      <c r="E181" s="1231"/>
      <c r="F181" s="1232"/>
      <c r="J181" s="1062"/>
    </row>
    <row r="182" spans="1:10" x14ac:dyDescent="0.2">
      <c r="A182" s="314"/>
      <c r="B182" s="327" t="s">
        <v>1018</v>
      </c>
      <c r="C182" s="321" t="s">
        <v>1235</v>
      </c>
      <c r="D182" s="140">
        <f>D98</f>
        <v>7329136.2300000004</v>
      </c>
      <c r="E182" s="1231"/>
      <c r="F182" s="1232"/>
      <c r="J182" s="1062"/>
    </row>
    <row r="183" spans="1:10" x14ac:dyDescent="0.2">
      <c r="A183" s="314" t="s">
        <v>37</v>
      </c>
      <c r="B183" s="327" t="s">
        <v>481</v>
      </c>
      <c r="C183" s="321" t="s">
        <v>488</v>
      </c>
      <c r="D183" s="140">
        <f>D105</f>
        <v>212505.86</v>
      </c>
      <c r="E183" s="1231"/>
      <c r="F183" s="1232"/>
      <c r="J183" s="1062"/>
    </row>
    <row r="184" spans="1:10" x14ac:dyDescent="0.2">
      <c r="A184" s="314" t="s">
        <v>37</v>
      </c>
      <c r="B184" s="327" t="s">
        <v>95</v>
      </c>
      <c r="C184" s="321" t="s">
        <v>685</v>
      </c>
      <c r="D184" s="140">
        <f>D116</f>
        <v>2084450</v>
      </c>
      <c r="E184" s="1231"/>
      <c r="F184" s="1232"/>
      <c r="J184" s="1062"/>
    </row>
    <row r="185" spans="1:10" ht="13.5" thickBot="1" x14ac:dyDescent="0.25">
      <c r="A185" s="210" t="s">
        <v>37</v>
      </c>
      <c r="B185" s="328"/>
      <c r="C185" s="329" t="s">
        <v>492</v>
      </c>
      <c r="D185" s="141">
        <f>D124</f>
        <v>2091089.65</v>
      </c>
      <c r="E185" s="1231"/>
      <c r="F185" s="1232"/>
      <c r="J185" s="1062"/>
    </row>
    <row r="186" spans="1:10" ht="13.5" thickBot="1" x14ac:dyDescent="0.25">
      <c r="A186" s="315" t="s">
        <v>37</v>
      </c>
      <c r="B186" s="319" t="s">
        <v>180</v>
      </c>
      <c r="C186" s="330" t="s">
        <v>469</v>
      </c>
      <c r="D186" s="324">
        <f>SUM(D174:D185)</f>
        <v>620229219.38999999</v>
      </c>
      <c r="E186" s="1233"/>
      <c r="F186" s="1234"/>
      <c r="J186" s="1062"/>
    </row>
    <row r="188" spans="1:10" x14ac:dyDescent="0.2">
      <c r="D188" s="1062"/>
    </row>
    <row r="189" spans="1:10" x14ac:dyDescent="0.2">
      <c r="D189" s="1062"/>
    </row>
  </sheetData>
  <mergeCells count="48">
    <mergeCell ref="A72:F72"/>
    <mergeCell ref="B69:C69"/>
    <mergeCell ref="B76:C76"/>
    <mergeCell ref="E74:F76"/>
    <mergeCell ref="E1:F1"/>
    <mergeCell ref="A2:F2"/>
    <mergeCell ref="A21:F21"/>
    <mergeCell ref="E16:F18"/>
    <mergeCell ref="E23:F26"/>
    <mergeCell ref="B26:C26"/>
    <mergeCell ref="A4:F4"/>
    <mergeCell ref="A14:F14"/>
    <mergeCell ref="E6:F11"/>
    <mergeCell ref="A29:F29"/>
    <mergeCell ref="B43:C43"/>
    <mergeCell ref="E31:F43"/>
    <mergeCell ref="E61:F69"/>
    <mergeCell ref="E56:F56"/>
    <mergeCell ref="A57:F57"/>
    <mergeCell ref="A59:F59"/>
    <mergeCell ref="M154:N154"/>
    <mergeCell ref="A79:F79"/>
    <mergeCell ref="B84:C84"/>
    <mergeCell ref="E81:F84"/>
    <mergeCell ref="A87:F87"/>
    <mergeCell ref="E89:F91"/>
    <mergeCell ref="A101:F101"/>
    <mergeCell ref="E103:F105"/>
    <mergeCell ref="A94:F94"/>
    <mergeCell ref="E96:F98"/>
    <mergeCell ref="E109:F109"/>
    <mergeCell ref="A110:F110"/>
    <mergeCell ref="E151:F159"/>
    <mergeCell ref="A112:F112"/>
    <mergeCell ref="B116:C116"/>
    <mergeCell ref="E114:F116"/>
    <mergeCell ref="E173:F186"/>
    <mergeCell ref="A119:F119"/>
    <mergeCell ref="E121:F124"/>
    <mergeCell ref="B124:C124"/>
    <mergeCell ref="A129:F129"/>
    <mergeCell ref="A131:F131"/>
    <mergeCell ref="E133:F146"/>
    <mergeCell ref="A149:F149"/>
    <mergeCell ref="A169:F169"/>
    <mergeCell ref="A171:F171"/>
    <mergeCell ref="A164:F166"/>
    <mergeCell ref="E163:F163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68AF-DE7B-4970-A826-8ED4665988C4}">
  <sheetPr>
    <tabColor theme="3" tint="0.39997558519241921"/>
  </sheetPr>
  <dimension ref="A1:E300"/>
  <sheetViews>
    <sheetView topLeftCell="A280" workbookViewId="0">
      <selection activeCell="I61" sqref="I61"/>
    </sheetView>
  </sheetViews>
  <sheetFormatPr defaultRowHeight="15" x14ac:dyDescent="0.25"/>
  <cols>
    <col min="1" max="1" width="54" style="972" customWidth="1"/>
    <col min="2" max="2" width="16.85546875" style="972" customWidth="1"/>
    <col min="3" max="3" width="15.7109375" style="972" customWidth="1"/>
    <col min="4" max="16384" width="9.140625" style="972"/>
  </cols>
  <sheetData>
    <row r="1" spans="1:3" s="981" customFormat="1" x14ac:dyDescent="0.2">
      <c r="A1" s="275"/>
      <c r="B1" s="275"/>
      <c r="C1" s="283" t="s">
        <v>1012</v>
      </c>
    </row>
    <row r="2" spans="1:3" s="981" customFormat="1" ht="31.5" customHeight="1" x14ac:dyDescent="0.2">
      <c r="A2" s="1289" t="s">
        <v>1021</v>
      </c>
      <c r="B2" s="1289"/>
      <c r="C2" s="1289"/>
    </row>
    <row r="3" spans="1:3" s="981" customFormat="1" x14ac:dyDescent="0.2">
      <c r="A3" s="1088"/>
      <c r="B3" s="1088"/>
      <c r="C3" s="1109" t="s">
        <v>602</v>
      </c>
    </row>
    <row r="4" spans="1:3" s="980" customFormat="1" ht="45" x14ac:dyDescent="0.2">
      <c r="A4" s="413" t="s">
        <v>726</v>
      </c>
      <c r="B4" s="415" t="s">
        <v>1313</v>
      </c>
      <c r="C4" s="415" t="s">
        <v>1314</v>
      </c>
    </row>
    <row r="5" spans="1:3" s="981" customFormat="1" x14ac:dyDescent="0.2">
      <c r="A5" s="1102" t="s">
        <v>730</v>
      </c>
      <c r="B5" s="1103">
        <f>B15+B116+B121+B125+B154+B161+B167+B169</f>
        <v>177636419.83000001</v>
      </c>
      <c r="C5" s="1103">
        <f>C15+C116+C121+C125+C154+C161+C167+C169</f>
        <v>136224090.72</v>
      </c>
    </row>
    <row r="6" spans="1:3" s="980" customFormat="1" ht="12.75" customHeight="1" x14ac:dyDescent="0.2">
      <c r="A6" s="978" t="s">
        <v>1022</v>
      </c>
      <c r="B6" s="979">
        <v>50000</v>
      </c>
      <c r="C6" s="979">
        <v>50000</v>
      </c>
    </row>
    <row r="7" spans="1:3" s="980" customFormat="1" ht="12.75" customHeight="1" x14ac:dyDescent="0.2">
      <c r="A7" s="978" t="s">
        <v>1023</v>
      </c>
      <c r="B7" s="979">
        <v>100000</v>
      </c>
      <c r="C7" s="979">
        <v>100000</v>
      </c>
    </row>
    <row r="8" spans="1:3" s="980" customFormat="1" ht="12.75" customHeight="1" x14ac:dyDescent="0.2">
      <c r="A8" s="978" t="s">
        <v>765</v>
      </c>
      <c r="B8" s="979">
        <v>100000</v>
      </c>
      <c r="C8" s="979">
        <v>100000</v>
      </c>
    </row>
    <row r="9" spans="1:3" s="980" customFormat="1" ht="12.75" customHeight="1" x14ac:dyDescent="0.2">
      <c r="A9" s="978" t="s">
        <v>1024</v>
      </c>
      <c r="B9" s="979">
        <v>70000</v>
      </c>
      <c r="C9" s="979">
        <v>70000</v>
      </c>
    </row>
    <row r="10" spans="1:3" s="980" customFormat="1" ht="12.75" customHeight="1" x14ac:dyDescent="0.2">
      <c r="A10" s="978" t="s">
        <v>1025</v>
      </c>
      <c r="B10" s="979">
        <v>100000</v>
      </c>
      <c r="C10" s="979">
        <v>100000</v>
      </c>
    </row>
    <row r="11" spans="1:3" s="980" customFormat="1" ht="12.75" customHeight="1" x14ac:dyDescent="0.2">
      <c r="A11" s="978" t="s">
        <v>1026</v>
      </c>
      <c r="B11" s="979">
        <v>300000</v>
      </c>
      <c r="C11" s="979">
        <v>300000</v>
      </c>
    </row>
    <row r="12" spans="1:3" s="980" customFormat="1" ht="12.75" customHeight="1" x14ac:dyDescent="0.2">
      <c r="A12" s="978" t="s">
        <v>1027</v>
      </c>
      <c r="B12" s="979">
        <v>100000</v>
      </c>
      <c r="C12" s="979">
        <v>100000</v>
      </c>
    </row>
    <row r="13" spans="1:3" s="980" customFormat="1" ht="12.75" customHeight="1" x14ac:dyDescent="0.2">
      <c r="A13" s="978" t="s">
        <v>716</v>
      </c>
      <c r="B13" s="979">
        <v>150000</v>
      </c>
      <c r="C13" s="979">
        <v>150000</v>
      </c>
    </row>
    <row r="14" spans="1:3" s="980" customFormat="1" ht="12.75" customHeight="1" x14ac:dyDescent="0.2">
      <c r="A14" s="978" t="s">
        <v>1028</v>
      </c>
      <c r="B14" s="979">
        <v>50000</v>
      </c>
      <c r="C14" s="979">
        <v>50000</v>
      </c>
    </row>
    <row r="15" spans="1:3" s="980" customFormat="1" ht="15" customHeight="1" x14ac:dyDescent="0.2">
      <c r="A15" s="973" t="s">
        <v>723</v>
      </c>
      <c r="B15" s="974">
        <f>SUM(B6:B14)</f>
        <v>1020000</v>
      </c>
      <c r="C15" s="974">
        <f>SUM(C6:C14)</f>
        <v>1020000</v>
      </c>
    </row>
    <row r="16" spans="1:3" s="980" customFormat="1" ht="12.75" customHeight="1" x14ac:dyDescent="0.2">
      <c r="A16" s="978" t="s">
        <v>1029</v>
      </c>
      <c r="B16" s="979">
        <v>50000</v>
      </c>
      <c r="C16" s="979">
        <v>0</v>
      </c>
    </row>
    <row r="17" spans="1:3" s="980" customFormat="1" ht="12.75" customHeight="1" x14ac:dyDescent="0.2">
      <c r="A17" s="978" t="s">
        <v>1030</v>
      </c>
      <c r="B17" s="979">
        <v>20000</v>
      </c>
      <c r="C17" s="979">
        <v>20000</v>
      </c>
    </row>
    <row r="18" spans="1:3" s="980" customFormat="1" ht="12.75" customHeight="1" x14ac:dyDescent="0.2">
      <c r="A18" s="978" t="s">
        <v>1031</v>
      </c>
      <c r="B18" s="979">
        <v>100000</v>
      </c>
      <c r="C18" s="979">
        <v>100000</v>
      </c>
    </row>
    <row r="19" spans="1:3" s="980" customFormat="1" ht="12.75" customHeight="1" x14ac:dyDescent="0.2">
      <c r="A19" s="978" t="s">
        <v>1032</v>
      </c>
      <c r="B19" s="979">
        <v>20000</v>
      </c>
      <c r="C19" s="979">
        <v>20000</v>
      </c>
    </row>
    <row r="20" spans="1:3" s="980" customFormat="1" ht="12.75" customHeight="1" x14ac:dyDescent="0.2">
      <c r="A20" s="978" t="s">
        <v>1033</v>
      </c>
      <c r="B20" s="979">
        <v>20000</v>
      </c>
      <c r="C20" s="979">
        <v>20000</v>
      </c>
    </row>
    <row r="21" spans="1:3" s="980" customFormat="1" ht="12.75" customHeight="1" x14ac:dyDescent="0.2">
      <c r="A21" s="978" t="s">
        <v>1034</v>
      </c>
      <c r="B21" s="979">
        <v>20000</v>
      </c>
      <c r="C21" s="979">
        <v>20000</v>
      </c>
    </row>
    <row r="22" spans="1:3" s="980" customFormat="1" ht="12.75" customHeight="1" x14ac:dyDescent="0.2">
      <c r="A22" s="978" t="s">
        <v>1309</v>
      </c>
      <c r="B22" s="979">
        <v>10000</v>
      </c>
      <c r="C22" s="979">
        <v>10000</v>
      </c>
    </row>
    <row r="23" spans="1:3" s="980" customFormat="1" ht="12.75" customHeight="1" x14ac:dyDescent="0.2">
      <c r="A23" s="978" t="s">
        <v>1256</v>
      </c>
      <c r="B23" s="979">
        <v>20000</v>
      </c>
      <c r="C23" s="979">
        <v>20000</v>
      </c>
    </row>
    <row r="24" spans="1:3" s="980" customFormat="1" ht="12.75" customHeight="1" x14ac:dyDescent="0.2">
      <c r="A24" s="978" t="s">
        <v>1255</v>
      </c>
      <c r="B24" s="979">
        <v>20000</v>
      </c>
      <c r="C24" s="979">
        <v>20000</v>
      </c>
    </row>
    <row r="25" spans="1:3" s="980" customFormat="1" ht="12.75" customHeight="1" x14ac:dyDescent="0.2">
      <c r="A25" s="978" t="s">
        <v>1035</v>
      </c>
      <c r="B25" s="979">
        <v>452000</v>
      </c>
      <c r="C25" s="979">
        <v>0</v>
      </c>
    </row>
    <row r="26" spans="1:3" s="980" customFormat="1" ht="12.75" customHeight="1" x14ac:dyDescent="0.2">
      <c r="A26" s="978" t="s">
        <v>1036</v>
      </c>
      <c r="B26" s="979">
        <v>303600</v>
      </c>
      <c r="C26" s="979">
        <v>27480</v>
      </c>
    </row>
    <row r="27" spans="1:3" s="980" customFormat="1" ht="12.75" customHeight="1" x14ac:dyDescent="0.2">
      <c r="A27" s="978" t="s">
        <v>1037</v>
      </c>
      <c r="B27" s="979">
        <v>303600</v>
      </c>
      <c r="C27" s="979">
        <v>27480</v>
      </c>
    </row>
    <row r="28" spans="1:3" s="980" customFormat="1" ht="12.75" customHeight="1" x14ac:dyDescent="0.2">
      <c r="A28" s="978" t="s">
        <v>767</v>
      </c>
      <c r="B28" s="979">
        <v>10000</v>
      </c>
      <c r="C28" s="979">
        <v>10000</v>
      </c>
    </row>
    <row r="29" spans="1:3" s="980" customFormat="1" ht="12.75" customHeight="1" x14ac:dyDescent="0.2">
      <c r="A29" s="978" t="s">
        <v>1310</v>
      </c>
      <c r="B29" s="979">
        <v>50000</v>
      </c>
      <c r="C29" s="979">
        <v>0</v>
      </c>
    </row>
    <row r="30" spans="1:3" s="980" customFormat="1" ht="12.75" customHeight="1" x14ac:dyDescent="0.2">
      <c r="A30" s="978" t="s">
        <v>1038</v>
      </c>
      <c r="B30" s="979">
        <v>100000</v>
      </c>
      <c r="C30" s="979">
        <v>100000</v>
      </c>
    </row>
    <row r="31" spans="1:3" s="980" customFormat="1" ht="12.75" customHeight="1" x14ac:dyDescent="0.2">
      <c r="A31" s="978" t="s">
        <v>1311</v>
      </c>
      <c r="B31" s="979">
        <v>100000</v>
      </c>
      <c r="C31" s="979">
        <v>100000</v>
      </c>
    </row>
    <row r="32" spans="1:3" s="980" customFormat="1" ht="12.75" customHeight="1" x14ac:dyDescent="0.2">
      <c r="A32" s="978" t="s">
        <v>1039</v>
      </c>
      <c r="B32" s="979">
        <v>50000</v>
      </c>
      <c r="C32" s="979">
        <v>0</v>
      </c>
    </row>
    <row r="33" spans="1:3" s="980" customFormat="1" ht="12.75" customHeight="1" x14ac:dyDescent="0.2">
      <c r="A33" s="978" t="s">
        <v>1257</v>
      </c>
      <c r="B33" s="979">
        <v>329920</v>
      </c>
      <c r="C33" s="979">
        <v>296486.40000000002</v>
      </c>
    </row>
    <row r="34" spans="1:3" s="980" customFormat="1" ht="12.75" customHeight="1" x14ac:dyDescent="0.2">
      <c r="A34" s="978" t="s">
        <v>1040</v>
      </c>
      <c r="B34" s="979">
        <v>452000</v>
      </c>
      <c r="C34" s="979">
        <v>0</v>
      </c>
    </row>
    <row r="35" spans="1:3" s="980" customFormat="1" ht="12.75" customHeight="1" x14ac:dyDescent="0.2">
      <c r="A35" s="978" t="s">
        <v>1041</v>
      </c>
      <c r="B35" s="979">
        <v>135000</v>
      </c>
      <c r="C35" s="979">
        <v>135000</v>
      </c>
    </row>
    <row r="36" spans="1:3" s="980" customFormat="1" ht="12.75" customHeight="1" x14ac:dyDescent="0.2">
      <c r="A36" s="978" t="s">
        <v>1042</v>
      </c>
      <c r="B36" s="979">
        <v>135000</v>
      </c>
      <c r="C36" s="979">
        <v>0</v>
      </c>
    </row>
    <row r="37" spans="1:3" s="980" customFormat="1" ht="12.75" customHeight="1" x14ac:dyDescent="0.2">
      <c r="A37" s="978" t="s">
        <v>1043</v>
      </c>
      <c r="B37" s="979">
        <v>135000</v>
      </c>
      <c r="C37" s="979">
        <v>135000</v>
      </c>
    </row>
    <row r="38" spans="1:3" s="980" customFormat="1" ht="12.75" customHeight="1" x14ac:dyDescent="0.2">
      <c r="A38" s="978" t="s">
        <v>768</v>
      </c>
      <c r="B38" s="979">
        <v>368500</v>
      </c>
      <c r="C38" s="979">
        <v>0</v>
      </c>
    </row>
    <row r="39" spans="1:3" s="980" customFormat="1" ht="12.75" customHeight="1" x14ac:dyDescent="0.2">
      <c r="A39" s="978" t="s">
        <v>1044</v>
      </c>
      <c r="B39" s="979">
        <v>15000</v>
      </c>
      <c r="C39" s="979">
        <v>0</v>
      </c>
    </row>
    <row r="40" spans="1:3" s="980" customFormat="1" ht="12.75" customHeight="1" x14ac:dyDescent="0.2">
      <c r="A40" s="978" t="s">
        <v>1258</v>
      </c>
      <c r="B40" s="979">
        <v>202000</v>
      </c>
      <c r="C40" s="979">
        <v>0</v>
      </c>
    </row>
    <row r="41" spans="1:3" s="980" customFormat="1" ht="12.75" customHeight="1" x14ac:dyDescent="0.2">
      <c r="A41" s="978" t="s">
        <v>1045</v>
      </c>
      <c r="B41" s="979">
        <v>750176</v>
      </c>
      <c r="C41" s="979">
        <v>140068.12</v>
      </c>
    </row>
    <row r="42" spans="1:3" s="980" customFormat="1" ht="12.75" customHeight="1" x14ac:dyDescent="0.2">
      <c r="A42" s="978" t="s">
        <v>1046</v>
      </c>
      <c r="B42" s="979">
        <v>50000</v>
      </c>
      <c r="C42" s="979">
        <v>50000</v>
      </c>
    </row>
    <row r="43" spans="1:3" s="980" customFormat="1" ht="12.75" customHeight="1" x14ac:dyDescent="0.2">
      <c r="A43" s="978" t="s">
        <v>1301</v>
      </c>
      <c r="B43" s="979">
        <v>631500</v>
      </c>
      <c r="C43" s="979">
        <v>631500</v>
      </c>
    </row>
    <row r="44" spans="1:3" s="980" customFormat="1" ht="12.75" customHeight="1" x14ac:dyDescent="0.2">
      <c r="A44" s="978" t="s">
        <v>1302</v>
      </c>
      <c r="B44" s="979">
        <v>2024000</v>
      </c>
      <c r="C44" s="979">
        <v>2024000</v>
      </c>
    </row>
    <row r="45" spans="1:3" s="980" customFormat="1" ht="12.75" customHeight="1" x14ac:dyDescent="0.2">
      <c r="A45" s="978" t="s">
        <v>1047</v>
      </c>
      <c r="B45" s="979">
        <v>960000</v>
      </c>
      <c r="C45" s="979">
        <v>960000</v>
      </c>
    </row>
    <row r="46" spans="1:3" s="980" customFormat="1" ht="12.75" customHeight="1" x14ac:dyDescent="0.2">
      <c r="A46" s="978" t="s">
        <v>1048</v>
      </c>
      <c r="B46" s="979">
        <v>10000</v>
      </c>
      <c r="C46" s="979">
        <v>10000</v>
      </c>
    </row>
    <row r="47" spans="1:3" s="980" customFormat="1" ht="12.75" customHeight="1" x14ac:dyDescent="0.2">
      <c r="A47" s="978" t="s">
        <v>1049</v>
      </c>
      <c r="B47" s="979">
        <v>10000</v>
      </c>
      <c r="C47" s="979">
        <v>10000</v>
      </c>
    </row>
    <row r="48" spans="1:3" s="980" customFormat="1" ht="12.75" customHeight="1" x14ac:dyDescent="0.2">
      <c r="A48" s="978" t="s">
        <v>1050</v>
      </c>
      <c r="B48" s="979">
        <v>15000</v>
      </c>
      <c r="C48" s="979">
        <v>15000</v>
      </c>
    </row>
    <row r="49" spans="1:3" s="980" customFormat="1" ht="12.75" customHeight="1" x14ac:dyDescent="0.2">
      <c r="A49" s="978" t="s">
        <v>1051</v>
      </c>
      <c r="B49" s="979">
        <v>10000</v>
      </c>
      <c r="C49" s="979">
        <v>10000</v>
      </c>
    </row>
    <row r="50" spans="1:3" s="980" customFormat="1" ht="12.75" customHeight="1" x14ac:dyDescent="0.2">
      <c r="A50" s="978" t="s">
        <v>1052</v>
      </c>
      <c r="B50" s="979">
        <v>10000</v>
      </c>
      <c r="C50" s="979">
        <v>10000</v>
      </c>
    </row>
    <row r="51" spans="1:3" s="980" customFormat="1" ht="12.75" customHeight="1" x14ac:dyDescent="0.2">
      <c r="A51" s="978" t="s">
        <v>1053</v>
      </c>
      <c r="B51" s="979">
        <v>920000</v>
      </c>
      <c r="C51" s="979">
        <v>0</v>
      </c>
    </row>
    <row r="52" spans="1:3" s="980" customFormat="1" ht="12.75" customHeight="1" x14ac:dyDescent="0.2">
      <c r="A52" s="978" t="s">
        <v>1303</v>
      </c>
      <c r="B52" s="979">
        <v>1062500</v>
      </c>
      <c r="C52" s="979">
        <v>1062500</v>
      </c>
    </row>
    <row r="53" spans="1:3" s="980" customFormat="1" ht="12.75" customHeight="1" x14ac:dyDescent="0.2">
      <c r="A53" s="978" t="s">
        <v>1054</v>
      </c>
      <c r="B53" s="979">
        <v>95000</v>
      </c>
      <c r="C53" s="979">
        <v>0</v>
      </c>
    </row>
    <row r="54" spans="1:3" s="980" customFormat="1" ht="18.75" customHeight="1" x14ac:dyDescent="0.2">
      <c r="B54" s="982"/>
      <c r="C54" s="982"/>
    </row>
    <row r="55" spans="1:3" s="1158" customFormat="1" ht="13.5" customHeight="1" x14ac:dyDescent="0.2">
      <c r="A55" s="1157"/>
      <c r="B55" s="1157"/>
      <c r="C55" s="58" t="s">
        <v>1013</v>
      </c>
    </row>
    <row r="56" spans="1:3" s="981" customFormat="1" ht="31.5" customHeight="1" x14ac:dyDescent="0.2">
      <c r="A56" s="1289" t="s">
        <v>1021</v>
      </c>
      <c r="B56" s="1289"/>
      <c r="C56" s="1289"/>
    </row>
    <row r="57" spans="1:3" s="980" customFormat="1" ht="12.75" customHeight="1" x14ac:dyDescent="0.2">
      <c r="B57" s="982"/>
      <c r="C57" s="1110" t="s">
        <v>602</v>
      </c>
    </row>
    <row r="58" spans="1:3" s="980" customFormat="1" ht="45" x14ac:dyDescent="0.2">
      <c r="A58" s="413" t="s">
        <v>726</v>
      </c>
      <c r="B58" s="415" t="s">
        <v>1313</v>
      </c>
      <c r="C58" s="415" t="s">
        <v>1314</v>
      </c>
    </row>
    <row r="59" spans="1:3" s="980" customFormat="1" ht="12.75" customHeight="1" x14ac:dyDescent="0.2">
      <c r="A59" s="1107" t="s">
        <v>1306</v>
      </c>
      <c r="B59" s="1108">
        <v>500000</v>
      </c>
      <c r="C59" s="1108">
        <v>497630</v>
      </c>
    </row>
    <row r="60" spans="1:3" s="980" customFormat="1" ht="12.75" customHeight="1" x14ac:dyDescent="0.2">
      <c r="A60" s="978" t="s">
        <v>1055</v>
      </c>
      <c r="B60" s="979">
        <v>5000000</v>
      </c>
      <c r="C60" s="979">
        <v>0</v>
      </c>
    </row>
    <row r="61" spans="1:3" s="980" customFormat="1" ht="12.75" customHeight="1" x14ac:dyDescent="0.2">
      <c r="A61" s="978" t="s">
        <v>1056</v>
      </c>
      <c r="B61" s="979">
        <v>4400000</v>
      </c>
      <c r="C61" s="979">
        <v>0</v>
      </c>
    </row>
    <row r="62" spans="1:3" s="980" customFormat="1" ht="12.75" customHeight="1" x14ac:dyDescent="0.2">
      <c r="A62" s="978" t="s">
        <v>1304</v>
      </c>
      <c r="B62" s="979">
        <v>2200000</v>
      </c>
      <c r="C62" s="979">
        <v>2000000</v>
      </c>
    </row>
    <row r="63" spans="1:3" s="980" customFormat="1" ht="12.75" customHeight="1" x14ac:dyDescent="0.2">
      <c r="A63" s="1107" t="s">
        <v>1305</v>
      </c>
      <c r="B63" s="1108">
        <v>2200000</v>
      </c>
      <c r="C63" s="1108">
        <v>200000</v>
      </c>
    </row>
    <row r="64" spans="1:3" s="980" customFormat="1" ht="12.75" customHeight="1" x14ac:dyDescent="0.2">
      <c r="A64" s="978" t="s">
        <v>1057</v>
      </c>
      <c r="B64" s="979">
        <v>10000</v>
      </c>
      <c r="C64" s="979">
        <v>10000</v>
      </c>
    </row>
    <row r="65" spans="1:3" s="980" customFormat="1" ht="12.75" customHeight="1" x14ac:dyDescent="0.2">
      <c r="A65" s="978" t="s">
        <v>769</v>
      </c>
      <c r="B65" s="979">
        <v>30000</v>
      </c>
      <c r="C65" s="979">
        <v>30000</v>
      </c>
    </row>
    <row r="66" spans="1:3" s="980" customFormat="1" ht="12.75" customHeight="1" x14ac:dyDescent="0.2">
      <c r="A66" s="978" t="s">
        <v>1058</v>
      </c>
      <c r="B66" s="979">
        <v>127000</v>
      </c>
      <c r="C66" s="979">
        <v>0</v>
      </c>
    </row>
    <row r="67" spans="1:3" s="980" customFormat="1" ht="12.75" customHeight="1" x14ac:dyDescent="0.2">
      <c r="A67" s="978" t="s">
        <v>1059</v>
      </c>
      <c r="B67" s="979">
        <v>850000</v>
      </c>
      <c r="C67" s="979">
        <v>0</v>
      </c>
    </row>
    <row r="68" spans="1:3" s="980" customFormat="1" ht="12.75" customHeight="1" x14ac:dyDescent="0.2">
      <c r="A68" s="978" t="s">
        <v>1060</v>
      </c>
      <c r="B68" s="979">
        <v>1405700</v>
      </c>
      <c r="C68" s="979">
        <v>1405700</v>
      </c>
    </row>
    <row r="69" spans="1:3" s="980" customFormat="1" ht="12.75" customHeight="1" x14ac:dyDescent="0.2">
      <c r="A69" s="978" t="s">
        <v>1061</v>
      </c>
      <c r="B69" s="979">
        <v>2038810</v>
      </c>
      <c r="C69" s="979">
        <v>2038810</v>
      </c>
    </row>
    <row r="70" spans="1:3" s="980" customFormat="1" ht="12.75" customHeight="1" x14ac:dyDescent="0.2">
      <c r="A70" s="978" t="s">
        <v>1062</v>
      </c>
      <c r="B70" s="979">
        <v>2352840</v>
      </c>
      <c r="C70" s="979">
        <v>2352840</v>
      </c>
    </row>
    <row r="71" spans="1:3" s="980" customFormat="1" ht="12.75" customHeight="1" x14ac:dyDescent="0.2">
      <c r="A71" s="978" t="s">
        <v>1063</v>
      </c>
      <c r="B71" s="979">
        <v>1470000</v>
      </c>
      <c r="C71" s="979">
        <v>1470000</v>
      </c>
    </row>
    <row r="72" spans="1:3" s="980" customFormat="1" ht="12.75" customHeight="1" x14ac:dyDescent="0.2">
      <c r="A72" s="978" t="s">
        <v>1064</v>
      </c>
      <c r="B72" s="979">
        <v>530000</v>
      </c>
      <c r="C72" s="979">
        <v>530000</v>
      </c>
    </row>
    <row r="73" spans="1:3" s="980" customFormat="1" ht="12.75" customHeight="1" x14ac:dyDescent="0.2">
      <c r="A73" s="978" t="s">
        <v>1065</v>
      </c>
      <c r="B73" s="979">
        <v>0</v>
      </c>
      <c r="C73" s="979">
        <v>0</v>
      </c>
    </row>
    <row r="74" spans="1:3" s="980" customFormat="1" ht="12.75" customHeight="1" x14ac:dyDescent="0.2">
      <c r="A74" s="978" t="s">
        <v>1066</v>
      </c>
      <c r="B74" s="979">
        <v>200000</v>
      </c>
      <c r="C74" s="979">
        <v>200000</v>
      </c>
    </row>
    <row r="75" spans="1:3" s="980" customFormat="1" ht="12.75" customHeight="1" x14ac:dyDescent="0.2">
      <c r="A75" s="978" t="s">
        <v>1067</v>
      </c>
      <c r="B75" s="979">
        <v>65000</v>
      </c>
      <c r="C75" s="979">
        <v>65000</v>
      </c>
    </row>
    <row r="76" spans="1:3" s="980" customFormat="1" ht="12.75" customHeight="1" x14ac:dyDescent="0.2">
      <c r="A76" s="978" t="s">
        <v>1068</v>
      </c>
      <c r="B76" s="979">
        <v>60000</v>
      </c>
      <c r="C76" s="979">
        <v>60000</v>
      </c>
    </row>
    <row r="77" spans="1:3" s="980" customFormat="1" ht="12.75" customHeight="1" x14ac:dyDescent="0.2">
      <c r="A77" s="978" t="s">
        <v>1069</v>
      </c>
      <c r="B77" s="979">
        <v>25000</v>
      </c>
      <c r="C77" s="979">
        <v>25000</v>
      </c>
    </row>
    <row r="78" spans="1:3" s="980" customFormat="1" ht="12.75" customHeight="1" x14ac:dyDescent="0.2">
      <c r="A78" s="978" t="s">
        <v>1070</v>
      </c>
      <c r="B78" s="979">
        <v>25000</v>
      </c>
      <c r="C78" s="979">
        <v>25000</v>
      </c>
    </row>
    <row r="79" spans="1:3" s="980" customFormat="1" ht="12.75" customHeight="1" x14ac:dyDescent="0.2">
      <c r="A79" s="978" t="s">
        <v>1071</v>
      </c>
      <c r="B79" s="979">
        <v>25000</v>
      </c>
      <c r="C79" s="979">
        <v>25000</v>
      </c>
    </row>
    <row r="80" spans="1:3" s="980" customFormat="1" ht="12.75" customHeight="1" x14ac:dyDescent="0.2">
      <c r="A80" s="978" t="s">
        <v>1072</v>
      </c>
      <c r="B80" s="979">
        <v>25000</v>
      </c>
      <c r="C80" s="979">
        <v>25000</v>
      </c>
    </row>
    <row r="81" spans="1:3" s="980" customFormat="1" ht="12.75" customHeight="1" x14ac:dyDescent="0.2">
      <c r="A81" s="978" t="s">
        <v>771</v>
      </c>
      <c r="B81" s="979">
        <v>400000</v>
      </c>
      <c r="C81" s="979">
        <v>183264.4</v>
      </c>
    </row>
    <row r="82" spans="1:3" s="980" customFormat="1" ht="12.75" customHeight="1" x14ac:dyDescent="0.2">
      <c r="A82" s="978" t="s">
        <v>1073</v>
      </c>
      <c r="B82" s="979">
        <v>63000</v>
      </c>
      <c r="C82" s="979">
        <v>63000</v>
      </c>
    </row>
    <row r="83" spans="1:3" s="980" customFormat="1" ht="12.75" customHeight="1" x14ac:dyDescent="0.2">
      <c r="A83" s="978" t="s">
        <v>1074</v>
      </c>
      <c r="B83" s="979">
        <v>44000</v>
      </c>
      <c r="C83" s="979">
        <v>44000</v>
      </c>
    </row>
    <row r="84" spans="1:3" s="980" customFormat="1" ht="12.75" customHeight="1" x14ac:dyDescent="0.2">
      <c r="A84" s="978" t="s">
        <v>1075</v>
      </c>
      <c r="B84" s="979">
        <v>500000</v>
      </c>
      <c r="C84" s="979">
        <v>500000</v>
      </c>
    </row>
    <row r="85" spans="1:3" s="980" customFormat="1" ht="12.75" customHeight="1" x14ac:dyDescent="0.2">
      <c r="A85" s="978" t="s">
        <v>1076</v>
      </c>
      <c r="B85" s="979">
        <v>10000</v>
      </c>
      <c r="C85" s="979">
        <v>10000</v>
      </c>
    </row>
    <row r="86" spans="1:3" s="980" customFormat="1" ht="12.75" customHeight="1" x14ac:dyDescent="0.2">
      <c r="A86" s="978" t="s">
        <v>1077</v>
      </c>
      <c r="B86" s="979">
        <v>1000000</v>
      </c>
      <c r="C86" s="979">
        <v>1000000</v>
      </c>
    </row>
    <row r="87" spans="1:3" s="980" customFormat="1" ht="12.75" customHeight="1" x14ac:dyDescent="0.2">
      <c r="A87" s="978" t="s">
        <v>1078</v>
      </c>
      <c r="B87" s="979">
        <v>1000000</v>
      </c>
      <c r="C87" s="979">
        <v>989814.5</v>
      </c>
    </row>
    <row r="88" spans="1:3" s="980" customFormat="1" ht="12.75" customHeight="1" x14ac:dyDescent="0.2">
      <c r="A88" s="978" t="s">
        <v>1079</v>
      </c>
      <c r="B88" s="979">
        <v>1000000</v>
      </c>
      <c r="C88" s="979">
        <v>1000000</v>
      </c>
    </row>
    <row r="89" spans="1:3" s="980" customFormat="1" ht="12.75" customHeight="1" x14ac:dyDescent="0.2">
      <c r="A89" s="978" t="s">
        <v>1080</v>
      </c>
      <c r="B89" s="979">
        <v>790000</v>
      </c>
      <c r="C89" s="979">
        <v>0</v>
      </c>
    </row>
    <row r="90" spans="1:3" s="980" customFormat="1" ht="12.75" customHeight="1" x14ac:dyDescent="0.2">
      <c r="A90" s="978" t="s">
        <v>1081</v>
      </c>
      <c r="B90" s="979">
        <v>943800</v>
      </c>
      <c r="C90" s="979">
        <v>800001.57</v>
      </c>
    </row>
    <row r="91" spans="1:3" s="980" customFormat="1" ht="12.75" customHeight="1" x14ac:dyDescent="0.2">
      <c r="A91" s="978" t="s">
        <v>1082</v>
      </c>
      <c r="B91" s="979">
        <v>1000000</v>
      </c>
      <c r="C91" s="979">
        <v>826611.83</v>
      </c>
    </row>
    <row r="92" spans="1:3" s="980" customFormat="1" ht="12.75" customHeight="1" x14ac:dyDescent="0.2">
      <c r="A92" s="978" t="s">
        <v>1083</v>
      </c>
      <c r="B92" s="979">
        <v>250000</v>
      </c>
      <c r="C92" s="979">
        <v>0</v>
      </c>
    </row>
    <row r="93" spans="1:3" s="980" customFormat="1" ht="12.75" customHeight="1" x14ac:dyDescent="0.2">
      <c r="A93" s="978" t="s">
        <v>1084</v>
      </c>
      <c r="B93" s="979">
        <v>10000</v>
      </c>
      <c r="C93" s="979">
        <v>10000</v>
      </c>
    </row>
    <row r="94" spans="1:3" s="980" customFormat="1" ht="12.75" customHeight="1" x14ac:dyDescent="0.2">
      <c r="A94" s="978" t="s">
        <v>1085</v>
      </c>
      <c r="B94" s="979">
        <v>950000</v>
      </c>
      <c r="C94" s="979">
        <v>950000</v>
      </c>
    </row>
    <row r="95" spans="1:3" s="980" customFormat="1" ht="12.75" customHeight="1" x14ac:dyDescent="0.2">
      <c r="A95" s="978" t="s">
        <v>1086</v>
      </c>
      <c r="B95" s="979">
        <v>950000</v>
      </c>
      <c r="C95" s="979">
        <v>950000</v>
      </c>
    </row>
    <row r="96" spans="1:3" s="980" customFormat="1" ht="12.75" customHeight="1" x14ac:dyDescent="0.2">
      <c r="A96" s="978" t="s">
        <v>1087</v>
      </c>
      <c r="B96" s="979">
        <v>500000</v>
      </c>
      <c r="C96" s="979">
        <v>0</v>
      </c>
    </row>
    <row r="97" spans="1:3" s="980" customFormat="1" ht="12.75" customHeight="1" x14ac:dyDescent="0.2">
      <c r="A97" s="978" t="s">
        <v>1088</v>
      </c>
      <c r="B97" s="979">
        <v>90000</v>
      </c>
      <c r="C97" s="979">
        <v>90000</v>
      </c>
    </row>
    <row r="98" spans="1:3" s="980" customFormat="1" ht="12.75" customHeight="1" x14ac:dyDescent="0.2">
      <c r="A98" s="978" t="s">
        <v>1089</v>
      </c>
      <c r="B98" s="979">
        <v>20000</v>
      </c>
      <c r="C98" s="979">
        <v>20000</v>
      </c>
    </row>
    <row r="99" spans="1:3" s="980" customFormat="1" ht="12.75" customHeight="1" x14ac:dyDescent="0.2">
      <c r="A99" s="978" t="s">
        <v>1090</v>
      </c>
      <c r="B99" s="979">
        <v>311190</v>
      </c>
      <c r="C99" s="979">
        <v>282900</v>
      </c>
    </row>
    <row r="100" spans="1:3" s="980" customFormat="1" ht="12.75" customHeight="1" x14ac:dyDescent="0.2">
      <c r="A100" s="978" t="s">
        <v>1091</v>
      </c>
      <c r="B100" s="979">
        <v>60000</v>
      </c>
      <c r="C100" s="979">
        <v>49277.34</v>
      </c>
    </row>
    <row r="101" spans="1:3" s="980" customFormat="1" ht="12.75" customHeight="1" x14ac:dyDescent="0.2">
      <c r="A101" s="978" t="s">
        <v>1092</v>
      </c>
      <c r="B101" s="979">
        <v>190000</v>
      </c>
      <c r="C101" s="979">
        <v>171000</v>
      </c>
    </row>
    <row r="102" spans="1:3" s="980" customFormat="1" ht="12.75" customHeight="1" x14ac:dyDescent="0.2">
      <c r="A102" s="978" t="s">
        <v>1093</v>
      </c>
      <c r="B102" s="979">
        <v>2528999</v>
      </c>
      <c r="C102" s="979">
        <v>0</v>
      </c>
    </row>
    <row r="103" spans="1:3" s="980" customFormat="1" ht="12.75" customHeight="1" x14ac:dyDescent="0.2">
      <c r="A103" s="978" t="s">
        <v>1094</v>
      </c>
      <c r="B103" s="979">
        <v>146000</v>
      </c>
      <c r="C103" s="979">
        <v>0</v>
      </c>
    </row>
    <row r="104" spans="1:3" s="980" customFormat="1" ht="12.75" customHeight="1" x14ac:dyDescent="0.2">
      <c r="A104" s="978" t="s">
        <v>1095</v>
      </c>
      <c r="B104" s="979">
        <v>78000</v>
      </c>
      <c r="C104" s="979">
        <v>0</v>
      </c>
    </row>
    <row r="105" spans="1:3" s="980" customFormat="1" ht="12.75" customHeight="1" x14ac:dyDescent="0.2">
      <c r="A105" s="978" t="s">
        <v>1312</v>
      </c>
      <c r="B105" s="979">
        <v>220000</v>
      </c>
      <c r="C105" s="979">
        <v>220000</v>
      </c>
    </row>
    <row r="106" spans="1:3" s="980" customFormat="1" ht="12.75" customHeight="1" x14ac:dyDescent="0.2">
      <c r="A106" s="978" t="s">
        <v>1096</v>
      </c>
      <c r="B106" s="979">
        <v>194174</v>
      </c>
      <c r="C106" s="979">
        <v>0</v>
      </c>
    </row>
    <row r="107" spans="1:3" s="980" customFormat="1" ht="12.75" customHeight="1" x14ac:dyDescent="0.2">
      <c r="A107" s="978" t="s">
        <v>1097</v>
      </c>
      <c r="B107" s="979">
        <v>212300</v>
      </c>
      <c r="C107" s="979">
        <v>0</v>
      </c>
    </row>
    <row r="108" spans="1:3" s="980" customFormat="1" ht="12.75" customHeight="1" x14ac:dyDescent="0.2">
      <c r="A108" s="978" t="s">
        <v>1098</v>
      </c>
      <c r="B108" s="979">
        <v>1760700</v>
      </c>
      <c r="C108" s="979">
        <v>1760700</v>
      </c>
    </row>
    <row r="109" spans="1:3" s="981" customFormat="1" ht="30.75" customHeight="1" x14ac:dyDescent="0.2">
      <c r="A109" s="275"/>
      <c r="B109" s="275"/>
      <c r="C109" s="283" t="s">
        <v>1014</v>
      </c>
    </row>
    <row r="110" spans="1:3" s="981" customFormat="1" ht="31.5" customHeight="1" x14ac:dyDescent="0.2">
      <c r="A110" s="1289" t="s">
        <v>1021</v>
      </c>
      <c r="B110" s="1289"/>
      <c r="C110" s="1289"/>
    </row>
    <row r="111" spans="1:3" s="980" customFormat="1" ht="12.75" customHeight="1" x14ac:dyDescent="0.2">
      <c r="B111" s="982"/>
      <c r="C111" s="1110" t="s">
        <v>602</v>
      </c>
    </row>
    <row r="112" spans="1:3" s="980" customFormat="1" ht="45" x14ac:dyDescent="0.2">
      <c r="A112" s="413" t="s">
        <v>726</v>
      </c>
      <c r="B112" s="415" t="s">
        <v>1313</v>
      </c>
      <c r="C112" s="415" t="s">
        <v>1314</v>
      </c>
    </row>
    <row r="113" spans="1:3" s="980" customFormat="1" ht="12.75" customHeight="1" x14ac:dyDescent="0.2">
      <c r="A113" s="1107" t="s">
        <v>1307</v>
      </c>
      <c r="B113" s="1108">
        <v>383055.77</v>
      </c>
      <c r="C113" s="1108">
        <v>359555.77</v>
      </c>
    </row>
    <row r="114" spans="1:3" s="980" customFormat="1" ht="12.75" customHeight="1" x14ac:dyDescent="0.2">
      <c r="A114" s="978" t="s">
        <v>1100</v>
      </c>
      <c r="B114" s="979">
        <v>512502</v>
      </c>
      <c r="C114" s="979">
        <v>409999.2</v>
      </c>
    </row>
    <row r="115" spans="1:3" s="980" customFormat="1" ht="12.75" customHeight="1" x14ac:dyDescent="0.2">
      <c r="A115" s="978" t="s">
        <v>1101</v>
      </c>
      <c r="B115" s="979">
        <v>500000</v>
      </c>
      <c r="C115" s="979">
        <v>0</v>
      </c>
    </row>
    <row r="116" spans="1:3" s="980" customFormat="1" ht="15" customHeight="1" x14ac:dyDescent="0.2">
      <c r="A116" s="973" t="s">
        <v>735</v>
      </c>
      <c r="B116" s="974">
        <f>SUM(B16:B115)</f>
        <v>50126866.770000003</v>
      </c>
      <c r="C116" s="974">
        <f>SUM(C16:C115)</f>
        <v>27634619.129999995</v>
      </c>
    </row>
    <row r="117" spans="1:3" s="980" customFormat="1" ht="12.75" customHeight="1" x14ac:dyDescent="0.2">
      <c r="A117" s="978" t="s">
        <v>1102</v>
      </c>
      <c r="B117" s="979">
        <v>8022094</v>
      </c>
      <c r="C117" s="979">
        <v>8021442</v>
      </c>
    </row>
    <row r="118" spans="1:3" s="980" customFormat="1" ht="12.75" customHeight="1" x14ac:dyDescent="0.2">
      <c r="A118" s="978" t="s">
        <v>1103</v>
      </c>
      <c r="B118" s="979">
        <v>2378808</v>
      </c>
      <c r="C118" s="979">
        <v>1901986.8</v>
      </c>
    </row>
    <row r="119" spans="1:3" s="980" customFormat="1" ht="12.75" customHeight="1" x14ac:dyDescent="0.2">
      <c r="A119" s="978" t="s">
        <v>1104</v>
      </c>
      <c r="B119" s="979">
        <v>51719911</v>
      </c>
      <c r="C119" s="979">
        <v>51719400</v>
      </c>
    </row>
    <row r="120" spans="1:3" s="980" customFormat="1" ht="12.75" customHeight="1" x14ac:dyDescent="0.2">
      <c r="A120" s="978" t="s">
        <v>1105</v>
      </c>
      <c r="B120" s="979">
        <v>5000000</v>
      </c>
      <c r="C120" s="979">
        <v>3892707</v>
      </c>
    </row>
    <row r="121" spans="1:3" s="980" customFormat="1" ht="14.25" customHeight="1" x14ac:dyDescent="0.2">
      <c r="A121" s="973" t="s">
        <v>766</v>
      </c>
      <c r="B121" s="974">
        <f>SUM(B117:B120)</f>
        <v>67120813</v>
      </c>
      <c r="C121" s="974">
        <f>SUM(C117:C120)</f>
        <v>65535535.799999997</v>
      </c>
    </row>
    <row r="122" spans="1:3" s="980" customFormat="1" ht="12.75" customHeight="1" x14ac:dyDescent="0.2">
      <c r="A122" s="978" t="s">
        <v>1316</v>
      </c>
      <c r="B122" s="979">
        <v>25318</v>
      </c>
      <c r="C122" s="979">
        <v>0</v>
      </c>
    </row>
    <row r="123" spans="1:3" s="980" customFormat="1" ht="12.75" customHeight="1" x14ac:dyDescent="0.2">
      <c r="A123" s="978" t="s">
        <v>1317</v>
      </c>
      <c r="B123" s="979">
        <v>25000</v>
      </c>
      <c r="C123" s="979">
        <v>0</v>
      </c>
    </row>
    <row r="124" spans="1:3" s="980" customFormat="1" ht="12.75" customHeight="1" x14ac:dyDescent="0.2">
      <c r="A124" s="978" t="s">
        <v>1315</v>
      </c>
      <c r="B124" s="979">
        <v>8750</v>
      </c>
      <c r="C124" s="979">
        <v>0</v>
      </c>
    </row>
    <row r="125" spans="1:3" s="980" customFormat="1" ht="15" customHeight="1" x14ac:dyDescent="0.2">
      <c r="A125" s="975" t="s">
        <v>724</v>
      </c>
      <c r="B125" s="974">
        <f>SUM(B122:B124)</f>
        <v>59068</v>
      </c>
      <c r="C125" s="974">
        <f>SUM(C122:C124)</f>
        <v>0</v>
      </c>
    </row>
    <row r="126" spans="1:3" s="980" customFormat="1" ht="12.75" customHeight="1" x14ac:dyDescent="0.2">
      <c r="A126" s="1097" t="s">
        <v>717</v>
      </c>
      <c r="B126" s="979">
        <v>10966343.020000001</v>
      </c>
      <c r="C126" s="979">
        <v>10850546.889999999</v>
      </c>
    </row>
    <row r="127" spans="1:3" s="980" customFormat="1" ht="12.75" customHeight="1" x14ac:dyDescent="0.2">
      <c r="A127" s="1097" t="s">
        <v>718</v>
      </c>
      <c r="B127" s="979">
        <v>350000</v>
      </c>
      <c r="C127" s="979">
        <v>350000</v>
      </c>
    </row>
    <row r="128" spans="1:3" s="980" customFormat="1" ht="12.75" customHeight="1" x14ac:dyDescent="0.2">
      <c r="A128" s="978" t="s">
        <v>1259</v>
      </c>
      <c r="B128" s="979">
        <v>78500</v>
      </c>
      <c r="C128" s="979">
        <v>78500</v>
      </c>
    </row>
    <row r="129" spans="1:3" s="980" customFormat="1" ht="12.75" customHeight="1" x14ac:dyDescent="0.2">
      <c r="A129" s="978" t="s">
        <v>1260</v>
      </c>
      <c r="B129" s="979">
        <v>1137840</v>
      </c>
      <c r="C129" s="979">
        <v>1137840</v>
      </c>
    </row>
    <row r="130" spans="1:3" s="980" customFormat="1" ht="12.75" customHeight="1" x14ac:dyDescent="0.2">
      <c r="A130" s="978" t="s">
        <v>1262</v>
      </c>
      <c r="B130" s="979">
        <v>14016845.85</v>
      </c>
      <c r="C130" s="979">
        <v>12718546.060000001</v>
      </c>
    </row>
    <row r="131" spans="1:3" s="980" customFormat="1" ht="12.75" customHeight="1" x14ac:dyDescent="0.2">
      <c r="A131" s="978" t="s">
        <v>1263</v>
      </c>
      <c r="B131" s="979">
        <v>396635</v>
      </c>
      <c r="C131" s="979">
        <v>355895.36</v>
      </c>
    </row>
    <row r="132" spans="1:3" s="980" customFormat="1" ht="12.75" customHeight="1" x14ac:dyDescent="0.2">
      <c r="A132" s="978" t="s">
        <v>772</v>
      </c>
      <c r="B132" s="979">
        <v>1057900</v>
      </c>
      <c r="C132" s="979">
        <v>910446</v>
      </c>
    </row>
    <row r="133" spans="1:3" s="980" customFormat="1" ht="12.75" customHeight="1" x14ac:dyDescent="0.2">
      <c r="A133" s="978" t="s">
        <v>1266</v>
      </c>
      <c r="B133" s="979">
        <v>1673474</v>
      </c>
      <c r="C133" s="979">
        <v>1669564</v>
      </c>
    </row>
    <row r="134" spans="1:3" s="980" customFormat="1" ht="12.75" customHeight="1" x14ac:dyDescent="0.2">
      <c r="A134" s="978" t="s">
        <v>1267</v>
      </c>
      <c r="B134" s="979">
        <v>389400</v>
      </c>
      <c r="C134" s="979">
        <v>274233.05</v>
      </c>
    </row>
    <row r="135" spans="1:3" s="980" customFormat="1" ht="12.75" customHeight="1" x14ac:dyDescent="0.2">
      <c r="A135" s="978" t="s">
        <v>720</v>
      </c>
      <c r="B135" s="979">
        <v>466900</v>
      </c>
      <c r="C135" s="979">
        <v>466900</v>
      </c>
    </row>
    <row r="136" spans="1:3" s="980" customFormat="1" ht="12.75" customHeight="1" x14ac:dyDescent="0.2">
      <c r="A136" s="978" t="s">
        <v>1109</v>
      </c>
      <c r="B136" s="979">
        <v>100903</v>
      </c>
      <c r="C136" s="979">
        <v>100903</v>
      </c>
    </row>
    <row r="137" spans="1:3" s="980" customFormat="1" ht="12.75" customHeight="1" x14ac:dyDescent="0.2">
      <c r="A137" s="978" t="s">
        <v>1110</v>
      </c>
      <c r="B137" s="979">
        <v>1400000</v>
      </c>
      <c r="C137" s="979">
        <v>0</v>
      </c>
    </row>
    <row r="138" spans="1:3" s="980" customFormat="1" ht="12.75" customHeight="1" x14ac:dyDescent="0.2">
      <c r="A138" s="978" t="s">
        <v>1318</v>
      </c>
      <c r="B138" s="979">
        <f>1148000+110000</f>
        <v>1258000</v>
      </c>
      <c r="C138" s="979">
        <v>125977</v>
      </c>
    </row>
    <row r="139" spans="1:3" s="980" customFormat="1" ht="12.75" customHeight="1" x14ac:dyDescent="0.2">
      <c r="A139" s="978" t="s">
        <v>1281</v>
      </c>
      <c r="B139" s="979">
        <v>3566761.6</v>
      </c>
      <c r="C139" s="979">
        <v>1740761.6</v>
      </c>
    </row>
    <row r="140" spans="1:3" s="980" customFormat="1" ht="12.75" customHeight="1" x14ac:dyDescent="0.2">
      <c r="A140" s="978" t="s">
        <v>1269</v>
      </c>
      <c r="B140" s="979">
        <v>686000</v>
      </c>
      <c r="C140" s="979">
        <v>404701.39</v>
      </c>
    </row>
    <row r="141" spans="1:3" s="980" customFormat="1" ht="12.75" customHeight="1" x14ac:dyDescent="0.2">
      <c r="A141" s="978" t="s">
        <v>1270</v>
      </c>
      <c r="B141" s="979">
        <v>3575613</v>
      </c>
      <c r="C141" s="979">
        <v>2737698.24</v>
      </c>
    </row>
    <row r="142" spans="1:3" s="980" customFormat="1" ht="12.75" customHeight="1" x14ac:dyDescent="0.2">
      <c r="A142" s="978" t="s">
        <v>1271</v>
      </c>
      <c r="B142" s="979">
        <v>329700</v>
      </c>
      <c r="C142" s="979">
        <v>179700</v>
      </c>
    </row>
    <row r="143" spans="1:3" s="980" customFormat="1" ht="12.75" customHeight="1" x14ac:dyDescent="0.2">
      <c r="A143" s="978" t="s">
        <v>1272</v>
      </c>
      <c r="B143" s="979">
        <v>591900</v>
      </c>
      <c r="C143" s="979">
        <v>233462.63999999998</v>
      </c>
    </row>
    <row r="144" spans="1:3" s="980" customFormat="1" ht="12.75" customHeight="1" x14ac:dyDescent="0.2">
      <c r="A144" s="978" t="s">
        <v>1273</v>
      </c>
      <c r="B144" s="979">
        <v>413131.82</v>
      </c>
      <c r="C144" s="979">
        <v>311720.87</v>
      </c>
    </row>
    <row r="145" spans="1:3" s="980" customFormat="1" ht="12.75" customHeight="1" x14ac:dyDescent="0.2">
      <c r="A145" s="978" t="s">
        <v>1274</v>
      </c>
      <c r="B145" s="979">
        <v>151920</v>
      </c>
      <c r="C145" s="979">
        <v>151920</v>
      </c>
    </row>
    <row r="146" spans="1:3" s="980" customFormat="1" ht="12.75" customHeight="1" x14ac:dyDescent="0.2">
      <c r="A146" s="978" t="s">
        <v>1282</v>
      </c>
      <c r="B146" s="979">
        <v>832020</v>
      </c>
      <c r="C146" s="979">
        <v>257217.05</v>
      </c>
    </row>
    <row r="147" spans="1:3" s="980" customFormat="1" ht="12.75" customHeight="1" x14ac:dyDescent="0.2">
      <c r="A147" s="978" t="s">
        <v>1283</v>
      </c>
      <c r="B147" s="979">
        <v>2443948</v>
      </c>
      <c r="C147" s="979">
        <v>796275.8899999999</v>
      </c>
    </row>
    <row r="148" spans="1:3" s="980" customFormat="1" ht="12.75" customHeight="1" x14ac:dyDescent="0.2">
      <c r="A148" s="978" t="s">
        <v>773</v>
      </c>
      <c r="B148" s="979">
        <v>3235045.77</v>
      </c>
      <c r="C148" s="979">
        <v>1473915.27</v>
      </c>
    </row>
    <row r="149" spans="1:3" s="980" customFormat="1" ht="12.75" customHeight="1" x14ac:dyDescent="0.2">
      <c r="A149" s="978" t="s">
        <v>1284</v>
      </c>
      <c r="B149" s="979">
        <v>178352</v>
      </c>
      <c r="C149" s="979">
        <v>0</v>
      </c>
    </row>
    <row r="150" spans="1:3" s="980" customFormat="1" ht="12.75" customHeight="1" x14ac:dyDescent="0.2">
      <c r="A150" s="978" t="s">
        <v>1288</v>
      </c>
      <c r="B150" s="979">
        <v>38000</v>
      </c>
      <c r="C150" s="979">
        <v>38000</v>
      </c>
    </row>
    <row r="151" spans="1:3" s="980" customFormat="1" ht="12.75" customHeight="1" x14ac:dyDescent="0.2">
      <c r="A151" s="978" t="s">
        <v>1289</v>
      </c>
      <c r="B151" s="979">
        <v>238600</v>
      </c>
      <c r="C151" s="979">
        <v>168200</v>
      </c>
    </row>
    <row r="152" spans="1:3" s="980" customFormat="1" ht="12.75" customHeight="1" x14ac:dyDescent="0.2">
      <c r="A152" s="978" t="s">
        <v>1290</v>
      </c>
      <c r="B152" s="979">
        <v>162430</v>
      </c>
      <c r="C152" s="979">
        <v>77551</v>
      </c>
    </row>
    <row r="153" spans="1:3" s="980" customFormat="1" ht="12.75" customHeight="1" x14ac:dyDescent="0.2">
      <c r="A153" s="978" t="s">
        <v>1111</v>
      </c>
      <c r="B153" s="979">
        <v>1500000</v>
      </c>
      <c r="C153" s="979">
        <v>1350000</v>
      </c>
    </row>
    <row r="154" spans="1:3" s="980" customFormat="1" ht="15" customHeight="1" x14ac:dyDescent="0.2">
      <c r="A154" s="985" t="s">
        <v>725</v>
      </c>
      <c r="B154" s="974">
        <f>SUM(B126:B153)</f>
        <v>51236163.060000002</v>
      </c>
      <c r="C154" s="974">
        <f>SUM(C126:C153)</f>
        <v>38960475.310000002</v>
      </c>
    </row>
    <row r="155" spans="1:3" s="980" customFormat="1" ht="12.75" customHeight="1" x14ac:dyDescent="0.2">
      <c r="A155" s="978" t="s">
        <v>1112</v>
      </c>
      <c r="B155" s="979">
        <v>1000000</v>
      </c>
      <c r="C155" s="979">
        <v>1000000</v>
      </c>
    </row>
    <row r="156" spans="1:3" s="980" customFormat="1" ht="12.75" customHeight="1" x14ac:dyDescent="0.2">
      <c r="A156" s="978" t="s">
        <v>1113</v>
      </c>
      <c r="B156" s="979">
        <v>10300</v>
      </c>
      <c r="C156" s="979">
        <v>10251.48</v>
      </c>
    </row>
    <row r="157" spans="1:3" s="980" customFormat="1" ht="12.75" customHeight="1" x14ac:dyDescent="0.2">
      <c r="A157" s="978" t="s">
        <v>1114</v>
      </c>
      <c r="B157" s="979">
        <v>51077</v>
      </c>
      <c r="C157" s="979">
        <v>51077</v>
      </c>
    </row>
    <row r="158" spans="1:3" s="980" customFormat="1" ht="12.75" customHeight="1" x14ac:dyDescent="0.2">
      <c r="A158" s="978" t="s">
        <v>1115</v>
      </c>
      <c r="B158" s="979">
        <v>54575</v>
      </c>
      <c r="C158" s="979">
        <v>54575</v>
      </c>
    </row>
    <row r="159" spans="1:3" s="980" customFormat="1" ht="12.75" customHeight="1" x14ac:dyDescent="0.2">
      <c r="A159" s="978" t="s">
        <v>1116</v>
      </c>
      <c r="B159" s="979">
        <v>25047</v>
      </c>
      <c r="C159" s="979">
        <v>25047</v>
      </c>
    </row>
    <row r="160" spans="1:3" s="980" customFormat="1" ht="12.75" customHeight="1" x14ac:dyDescent="0.2">
      <c r="A160" s="978" t="s">
        <v>1117</v>
      </c>
      <c r="B160" s="979">
        <v>22000</v>
      </c>
      <c r="C160" s="979">
        <v>22000</v>
      </c>
    </row>
    <row r="161" spans="1:5" s="980" customFormat="1" ht="15" customHeight="1" x14ac:dyDescent="0.2">
      <c r="A161" s="985" t="s">
        <v>727</v>
      </c>
      <c r="B161" s="974">
        <f>SUM(B155:B160)</f>
        <v>1162999</v>
      </c>
      <c r="C161" s="974">
        <f>SUM(C155:C160)</f>
        <v>1162950.48</v>
      </c>
      <c r="D161" s="976"/>
    </row>
    <row r="162" spans="1:5" s="981" customFormat="1" x14ac:dyDescent="0.2">
      <c r="A162" s="275"/>
      <c r="B162" s="275"/>
      <c r="C162" s="283" t="s">
        <v>1015</v>
      </c>
    </row>
    <row r="163" spans="1:5" s="981" customFormat="1" ht="31.5" customHeight="1" x14ac:dyDescent="0.2">
      <c r="A163" s="1289" t="s">
        <v>1021</v>
      </c>
      <c r="B163" s="1289"/>
      <c r="C163" s="1289"/>
    </row>
    <row r="164" spans="1:5" s="980" customFormat="1" ht="12.75" customHeight="1" x14ac:dyDescent="0.2">
      <c r="B164" s="982"/>
      <c r="C164" s="1110" t="s">
        <v>602</v>
      </c>
    </row>
    <row r="165" spans="1:5" s="980" customFormat="1" ht="45" x14ac:dyDescent="0.2">
      <c r="A165" s="413" t="s">
        <v>726</v>
      </c>
      <c r="B165" s="415" t="s">
        <v>1313</v>
      </c>
      <c r="C165" s="415" t="s">
        <v>1314</v>
      </c>
    </row>
    <row r="166" spans="1:5" s="980" customFormat="1" ht="12.75" customHeight="1" x14ac:dyDescent="0.2">
      <c r="A166" s="1107" t="s">
        <v>721</v>
      </c>
      <c r="B166" s="1108">
        <v>5000000</v>
      </c>
      <c r="C166" s="1108">
        <v>0</v>
      </c>
    </row>
    <row r="167" spans="1:5" s="980" customFormat="1" ht="15" customHeight="1" x14ac:dyDescent="0.2">
      <c r="A167" s="985" t="s">
        <v>728</v>
      </c>
      <c r="B167" s="974">
        <f>SUM(B166)</f>
        <v>5000000</v>
      </c>
      <c r="C167" s="974">
        <f>SUM(C166)</f>
        <v>0</v>
      </c>
    </row>
    <row r="168" spans="1:5" s="980" customFormat="1" ht="12.75" customHeight="1" x14ac:dyDescent="0.2">
      <c r="A168" s="1092" t="s">
        <v>1299</v>
      </c>
      <c r="B168" s="979">
        <v>1910510</v>
      </c>
      <c r="C168" s="979">
        <v>1910510</v>
      </c>
    </row>
    <row r="169" spans="1:5" s="980" customFormat="1" ht="15" customHeight="1" x14ac:dyDescent="0.2">
      <c r="A169" s="1098" t="s">
        <v>729</v>
      </c>
      <c r="B169" s="974">
        <f>B168</f>
        <v>1910510</v>
      </c>
      <c r="C169" s="974">
        <f>C168</f>
        <v>1910510</v>
      </c>
      <c r="E169" s="977"/>
    </row>
    <row r="170" spans="1:5" s="1106" customFormat="1" ht="17.25" customHeight="1" x14ac:dyDescent="0.2">
      <c r="A170" s="1104" t="s">
        <v>731</v>
      </c>
      <c r="B170" s="1105">
        <f>B176+B179+B181+B186</f>
        <v>24643459.960000001</v>
      </c>
      <c r="C170" s="1105">
        <f>C176+C179+C181+C186</f>
        <v>19736389.68</v>
      </c>
    </row>
    <row r="171" spans="1:5" s="980" customFormat="1" ht="12.75" customHeight="1" x14ac:dyDescent="0.2">
      <c r="A171" s="978" t="s">
        <v>1118</v>
      </c>
      <c r="B171" s="979">
        <v>220000</v>
      </c>
      <c r="C171" s="979">
        <v>200000</v>
      </c>
    </row>
    <row r="172" spans="1:5" s="980" customFormat="1" ht="12.75" customHeight="1" x14ac:dyDescent="0.2">
      <c r="A172" s="978" t="s">
        <v>1119</v>
      </c>
      <c r="B172" s="979">
        <v>500000</v>
      </c>
      <c r="C172" s="979">
        <v>500000</v>
      </c>
    </row>
    <row r="173" spans="1:5" s="980" customFormat="1" ht="12.75" customHeight="1" x14ac:dyDescent="0.2">
      <c r="A173" s="978" t="s">
        <v>1120</v>
      </c>
      <c r="B173" s="979">
        <v>167500</v>
      </c>
      <c r="C173" s="979">
        <v>167500</v>
      </c>
    </row>
    <row r="174" spans="1:5" s="980" customFormat="1" ht="12.75" customHeight="1" x14ac:dyDescent="0.2">
      <c r="A174" s="978" t="s">
        <v>736</v>
      </c>
      <c r="B174" s="979">
        <v>2100000</v>
      </c>
      <c r="C174" s="979">
        <v>2000000</v>
      </c>
    </row>
    <row r="175" spans="1:5" s="980" customFormat="1" ht="12.75" customHeight="1" x14ac:dyDescent="0.2">
      <c r="A175" s="978" t="s">
        <v>1121</v>
      </c>
      <c r="B175" s="979">
        <v>845915</v>
      </c>
      <c r="C175" s="979">
        <v>768955</v>
      </c>
    </row>
    <row r="176" spans="1:5" s="976" customFormat="1" ht="15" customHeight="1" x14ac:dyDescent="0.2">
      <c r="A176" s="985" t="s">
        <v>735</v>
      </c>
      <c r="B176" s="974">
        <f>SUM(B171:B175)</f>
        <v>3833415</v>
      </c>
      <c r="C176" s="974">
        <f>SUM(C171:C175)</f>
        <v>3636455</v>
      </c>
    </row>
    <row r="177" spans="1:4" s="980" customFormat="1" ht="12.75" customHeight="1" x14ac:dyDescent="0.2">
      <c r="A177" s="978" t="s">
        <v>1122</v>
      </c>
      <c r="B177" s="979">
        <v>13236453</v>
      </c>
      <c r="C177" s="979">
        <v>13236453</v>
      </c>
    </row>
    <row r="178" spans="1:4" s="980" customFormat="1" ht="12.75" customHeight="1" x14ac:dyDescent="0.2">
      <c r="A178" s="978" t="s">
        <v>1123</v>
      </c>
      <c r="B178" s="979">
        <v>5000000</v>
      </c>
      <c r="C178" s="979">
        <v>841908</v>
      </c>
    </row>
    <row r="179" spans="1:4" s="976" customFormat="1" ht="15" customHeight="1" x14ac:dyDescent="0.2">
      <c r="A179" s="985" t="s">
        <v>766</v>
      </c>
      <c r="B179" s="974">
        <f>SUM(B177:B178)</f>
        <v>18236453</v>
      </c>
      <c r="C179" s="974">
        <f>SUM(C177:C178)</f>
        <v>14078361</v>
      </c>
    </row>
    <row r="180" spans="1:4" s="980" customFormat="1" ht="12.75" customHeight="1" x14ac:dyDescent="0.2">
      <c r="A180" s="978" t="s">
        <v>1124</v>
      </c>
      <c r="B180" s="979">
        <v>34545.46</v>
      </c>
      <c r="C180" s="979">
        <v>0</v>
      </c>
    </row>
    <row r="181" spans="1:4" s="976" customFormat="1" ht="15" customHeight="1" x14ac:dyDescent="0.2">
      <c r="A181" s="985" t="s">
        <v>724</v>
      </c>
      <c r="B181" s="974">
        <f>SUM(B180)</f>
        <v>34545.46</v>
      </c>
      <c r="C181" s="974">
        <f>SUM(C180)</f>
        <v>0</v>
      </c>
    </row>
    <row r="182" spans="1:4" s="980" customFormat="1" ht="12.75" customHeight="1" x14ac:dyDescent="0.2">
      <c r="A182" s="978" t="s">
        <v>719</v>
      </c>
      <c r="B182" s="979">
        <v>1219200</v>
      </c>
      <c r="C182" s="979">
        <v>1112000</v>
      </c>
    </row>
    <row r="183" spans="1:4" s="980" customFormat="1" ht="12.75" customHeight="1" x14ac:dyDescent="0.2">
      <c r="A183" s="978" t="s">
        <v>1277</v>
      </c>
      <c r="B183" s="979">
        <v>1140346.5</v>
      </c>
      <c r="C183" s="979">
        <v>741346.5</v>
      </c>
    </row>
    <row r="184" spans="1:4" s="980" customFormat="1" ht="12.75" customHeight="1" x14ac:dyDescent="0.2">
      <c r="A184" s="978" t="s">
        <v>1300</v>
      </c>
      <c r="B184" s="979">
        <v>134500</v>
      </c>
      <c r="C184" s="979">
        <v>132077.13</v>
      </c>
    </row>
    <row r="185" spans="1:4" s="980" customFormat="1" ht="12.75" customHeight="1" x14ac:dyDescent="0.2">
      <c r="A185" s="978" t="s">
        <v>1125</v>
      </c>
      <c r="B185" s="979">
        <v>45000</v>
      </c>
      <c r="C185" s="979">
        <v>36150.050000000003</v>
      </c>
    </row>
    <row r="186" spans="1:4" s="976" customFormat="1" ht="15" customHeight="1" x14ac:dyDescent="0.2">
      <c r="A186" s="985" t="s">
        <v>725</v>
      </c>
      <c r="B186" s="974">
        <f>SUM(B182:B185)</f>
        <v>2539046.5</v>
      </c>
      <c r="C186" s="974">
        <f>SUM(C182:C185)</f>
        <v>2021573.68</v>
      </c>
    </row>
    <row r="187" spans="1:4" s="1106" customFormat="1" ht="16.5" customHeight="1" x14ac:dyDescent="0.2">
      <c r="A187" s="983" t="s">
        <v>732</v>
      </c>
      <c r="B187" s="984">
        <f>B170+B5</f>
        <v>202279879.79000002</v>
      </c>
      <c r="C187" s="984">
        <f>C170+C5</f>
        <v>155960480.40000001</v>
      </c>
    </row>
    <row r="188" spans="1:4" s="1101" customFormat="1" ht="15" customHeight="1" x14ac:dyDescent="0.2">
      <c r="A188" s="1102" t="s">
        <v>733</v>
      </c>
      <c r="B188" s="1103">
        <f>SUM(B247,B256,B274,B278,B282)</f>
        <v>367164872.16999996</v>
      </c>
      <c r="C188" s="1103">
        <f>SUM(C247,C256,C274,C278,C282)</f>
        <v>173704721.68000001</v>
      </c>
    </row>
    <row r="189" spans="1:4" s="1094" customFormat="1" ht="12.75" customHeight="1" x14ac:dyDescent="0.2">
      <c r="A189" s="1095" t="s">
        <v>1308</v>
      </c>
      <c r="B189" s="1096">
        <v>5180000</v>
      </c>
      <c r="C189" s="1096">
        <v>5127265.6899999995</v>
      </c>
    </row>
    <row r="190" spans="1:4" s="981" customFormat="1" ht="12.75" customHeight="1" x14ac:dyDescent="0.2">
      <c r="A190" s="978" t="s">
        <v>1126</v>
      </c>
      <c r="B190" s="979">
        <v>4840000</v>
      </c>
      <c r="C190" s="979">
        <v>4840000</v>
      </c>
      <c r="D190" s="1099"/>
    </row>
    <row r="191" spans="1:4" s="981" customFormat="1" ht="12.75" customHeight="1" x14ac:dyDescent="0.2">
      <c r="A191" s="978" t="s">
        <v>1127</v>
      </c>
      <c r="B191" s="979">
        <v>50000</v>
      </c>
      <c r="C191" s="979">
        <v>50000</v>
      </c>
      <c r="D191" s="1099"/>
    </row>
    <row r="192" spans="1:4" s="981" customFormat="1" ht="12.75" customHeight="1" x14ac:dyDescent="0.2">
      <c r="A192" s="978" t="s">
        <v>722</v>
      </c>
      <c r="B192" s="979">
        <v>100000</v>
      </c>
      <c r="C192" s="979">
        <v>0</v>
      </c>
      <c r="D192" s="1099"/>
    </row>
    <row r="193" spans="1:4" s="981" customFormat="1" ht="12.75" customHeight="1" x14ac:dyDescent="0.2">
      <c r="A193" s="978" t="s">
        <v>1128</v>
      </c>
      <c r="B193" s="979">
        <v>200000</v>
      </c>
      <c r="C193" s="979">
        <v>200000</v>
      </c>
      <c r="D193" s="1099"/>
    </row>
    <row r="194" spans="1:4" s="981" customFormat="1" ht="12.75" customHeight="1" x14ac:dyDescent="0.2">
      <c r="A194" s="978" t="s">
        <v>1129</v>
      </c>
      <c r="B194" s="979">
        <v>20000</v>
      </c>
      <c r="C194" s="979">
        <v>0</v>
      </c>
      <c r="D194" s="1099"/>
    </row>
    <row r="195" spans="1:4" s="981" customFormat="1" ht="12.75" customHeight="1" x14ac:dyDescent="0.2">
      <c r="A195" s="978" t="s">
        <v>1130</v>
      </c>
      <c r="B195" s="979">
        <v>500000</v>
      </c>
      <c r="C195" s="979">
        <v>450000</v>
      </c>
      <c r="D195" s="1099"/>
    </row>
    <row r="196" spans="1:4" s="981" customFormat="1" ht="12.75" customHeight="1" x14ac:dyDescent="0.2">
      <c r="A196" s="978" t="s">
        <v>1131</v>
      </c>
      <c r="B196" s="979">
        <v>200000</v>
      </c>
      <c r="C196" s="979">
        <v>180000</v>
      </c>
      <c r="D196" s="1099"/>
    </row>
    <row r="197" spans="1:4" s="981" customFormat="1" ht="12.75" customHeight="1" x14ac:dyDescent="0.2">
      <c r="A197" s="978" t="s">
        <v>1132</v>
      </c>
      <c r="B197" s="979">
        <v>200000</v>
      </c>
      <c r="C197" s="979">
        <v>200000</v>
      </c>
      <c r="D197" s="1099"/>
    </row>
    <row r="198" spans="1:4" s="981" customFormat="1" ht="12.75" customHeight="1" x14ac:dyDescent="0.2">
      <c r="A198" s="978" t="s">
        <v>1133</v>
      </c>
      <c r="B198" s="979">
        <v>100000</v>
      </c>
      <c r="C198" s="979">
        <v>100000</v>
      </c>
      <c r="D198" s="1099"/>
    </row>
    <row r="199" spans="1:4" s="981" customFormat="1" ht="12.75" customHeight="1" x14ac:dyDescent="0.2">
      <c r="A199" s="978" t="s">
        <v>1134</v>
      </c>
      <c r="B199" s="979">
        <v>50000000</v>
      </c>
      <c r="C199" s="979">
        <v>0</v>
      </c>
      <c r="D199" s="1099"/>
    </row>
    <row r="200" spans="1:4" s="981" customFormat="1" ht="12.75" customHeight="1" x14ac:dyDescent="0.2">
      <c r="A200" s="978" t="s">
        <v>1135</v>
      </c>
      <c r="B200" s="979">
        <v>656028</v>
      </c>
      <c r="C200" s="979">
        <v>656028</v>
      </c>
      <c r="D200" s="1099"/>
    </row>
    <row r="201" spans="1:4" s="981" customFormat="1" ht="12.75" customHeight="1" x14ac:dyDescent="0.2">
      <c r="A201" s="978" t="s">
        <v>1136</v>
      </c>
      <c r="B201" s="979">
        <v>8000000</v>
      </c>
      <c r="C201" s="979">
        <v>8000000</v>
      </c>
      <c r="D201" s="1099"/>
    </row>
    <row r="202" spans="1:4" s="981" customFormat="1" ht="12.75" customHeight="1" x14ac:dyDescent="0.2">
      <c r="A202" s="978" t="s">
        <v>1137</v>
      </c>
      <c r="B202" s="979">
        <v>7736221</v>
      </c>
      <c r="C202" s="979">
        <v>0</v>
      </c>
      <c r="D202" s="1099"/>
    </row>
    <row r="203" spans="1:4" s="981" customFormat="1" ht="12.75" customHeight="1" x14ac:dyDescent="0.2">
      <c r="A203" s="978" t="s">
        <v>1138</v>
      </c>
      <c r="B203" s="979">
        <v>11900000</v>
      </c>
      <c r="C203" s="979">
        <v>11900000</v>
      </c>
      <c r="D203" s="1099"/>
    </row>
    <row r="204" spans="1:4" s="981" customFormat="1" ht="12.75" customHeight="1" x14ac:dyDescent="0.2">
      <c r="A204" s="978" t="s">
        <v>1139</v>
      </c>
      <c r="B204" s="979">
        <v>6171358.8600000003</v>
      </c>
      <c r="C204" s="979">
        <v>3138638.69</v>
      </c>
      <c r="D204" s="1099"/>
    </row>
    <row r="205" spans="1:4" s="981" customFormat="1" ht="12.75" customHeight="1" x14ac:dyDescent="0.2">
      <c r="A205" s="978" t="s">
        <v>1140</v>
      </c>
      <c r="B205" s="979">
        <v>1400000</v>
      </c>
      <c r="C205" s="979">
        <v>0</v>
      </c>
      <c r="D205" s="1099"/>
    </row>
    <row r="206" spans="1:4" s="981" customFormat="1" ht="12.75" customHeight="1" x14ac:dyDescent="0.2">
      <c r="A206" s="978" t="s">
        <v>1141</v>
      </c>
      <c r="B206" s="979">
        <v>300000</v>
      </c>
      <c r="C206" s="979">
        <v>300000</v>
      </c>
      <c r="D206" s="1099"/>
    </row>
    <row r="207" spans="1:4" s="981" customFormat="1" ht="12.75" customHeight="1" x14ac:dyDescent="0.2">
      <c r="A207" s="978" t="s">
        <v>1142</v>
      </c>
      <c r="B207" s="979">
        <v>1080000</v>
      </c>
      <c r="C207" s="979">
        <v>0</v>
      </c>
      <c r="D207" s="1099"/>
    </row>
    <row r="208" spans="1:4" s="981" customFormat="1" ht="12.75" customHeight="1" x14ac:dyDescent="0.2">
      <c r="A208" s="978" t="s">
        <v>1143</v>
      </c>
      <c r="B208" s="979">
        <v>1285476.76</v>
      </c>
      <c r="C208" s="979">
        <v>1285476.76</v>
      </c>
      <c r="D208" s="1099"/>
    </row>
    <row r="209" spans="1:4" s="981" customFormat="1" ht="12.75" customHeight="1" x14ac:dyDescent="0.2">
      <c r="A209" s="978" t="s">
        <v>1144</v>
      </c>
      <c r="B209" s="979">
        <v>10000000</v>
      </c>
      <c r="C209" s="979">
        <v>10000000</v>
      </c>
      <c r="D209" s="1099"/>
    </row>
    <row r="210" spans="1:4" s="981" customFormat="1" ht="12.75" customHeight="1" x14ac:dyDescent="0.2">
      <c r="A210" s="978" t="s">
        <v>1145</v>
      </c>
      <c r="B210" s="979">
        <v>7200000</v>
      </c>
      <c r="C210" s="979">
        <v>0</v>
      </c>
      <c r="D210" s="1099"/>
    </row>
    <row r="211" spans="1:4" s="981" customFormat="1" ht="12.75" customHeight="1" x14ac:dyDescent="0.2">
      <c r="A211" s="978" t="s">
        <v>1146</v>
      </c>
      <c r="B211" s="979">
        <v>1635600</v>
      </c>
      <c r="C211" s="979">
        <v>0</v>
      </c>
      <c r="D211" s="1099"/>
    </row>
    <row r="212" spans="1:4" s="981" customFormat="1" ht="12.75" customHeight="1" x14ac:dyDescent="0.2">
      <c r="A212" s="978" t="s">
        <v>1147</v>
      </c>
      <c r="B212" s="979">
        <v>1363000</v>
      </c>
      <c r="C212" s="979">
        <v>0</v>
      </c>
      <c r="D212" s="1099"/>
    </row>
    <row r="213" spans="1:4" s="981" customFormat="1" ht="12.75" customHeight="1" x14ac:dyDescent="0.2">
      <c r="A213" s="978" t="s">
        <v>1148</v>
      </c>
      <c r="B213" s="979">
        <v>1098354</v>
      </c>
      <c r="C213" s="979">
        <v>0</v>
      </c>
      <c r="D213" s="1099"/>
    </row>
    <row r="214" spans="1:4" s="981" customFormat="1" ht="26.25" customHeight="1" x14ac:dyDescent="0.2">
      <c r="A214" s="275"/>
      <c r="B214" s="275"/>
      <c r="C214" s="283" t="s">
        <v>1016</v>
      </c>
    </row>
    <row r="215" spans="1:4" s="981" customFormat="1" ht="31.5" customHeight="1" x14ac:dyDescent="0.2">
      <c r="A215" s="1289" t="s">
        <v>1021</v>
      </c>
      <c r="B215" s="1289"/>
      <c r="C215" s="1289"/>
    </row>
    <row r="216" spans="1:4" s="980" customFormat="1" ht="12.75" customHeight="1" x14ac:dyDescent="0.2">
      <c r="B216" s="982"/>
      <c r="C216" s="1110" t="s">
        <v>602</v>
      </c>
    </row>
    <row r="217" spans="1:4" s="980" customFormat="1" ht="45" x14ac:dyDescent="0.2">
      <c r="A217" s="413" t="s">
        <v>726</v>
      </c>
      <c r="B217" s="415" t="s">
        <v>1313</v>
      </c>
      <c r="C217" s="415" t="s">
        <v>1314</v>
      </c>
    </row>
    <row r="218" spans="1:4" s="981" customFormat="1" ht="12.75" customHeight="1" x14ac:dyDescent="0.2">
      <c r="A218" s="978" t="s">
        <v>1149</v>
      </c>
      <c r="B218" s="979">
        <v>1070142</v>
      </c>
      <c r="C218" s="979">
        <v>0</v>
      </c>
      <c r="D218" s="1099"/>
    </row>
    <row r="219" spans="1:4" s="981" customFormat="1" ht="12.75" customHeight="1" x14ac:dyDescent="0.2">
      <c r="A219" s="978" t="s">
        <v>1150</v>
      </c>
      <c r="B219" s="979">
        <v>379975</v>
      </c>
      <c r="C219" s="979">
        <v>0</v>
      </c>
      <c r="D219" s="1099"/>
    </row>
    <row r="220" spans="1:4" s="981" customFormat="1" ht="12.75" customHeight="1" x14ac:dyDescent="0.2">
      <c r="A220" s="1107" t="s">
        <v>1151</v>
      </c>
      <c r="B220" s="1108">
        <v>2820000</v>
      </c>
      <c r="C220" s="1108">
        <v>0</v>
      </c>
      <c r="D220" s="1099"/>
    </row>
    <row r="221" spans="1:4" s="981" customFormat="1" ht="12.75" customHeight="1" x14ac:dyDescent="0.2">
      <c r="A221" s="978" t="s">
        <v>1152</v>
      </c>
      <c r="B221" s="979">
        <v>591104</v>
      </c>
      <c r="C221" s="979">
        <v>0</v>
      </c>
      <c r="D221" s="1099"/>
    </row>
    <row r="222" spans="1:4" s="981" customFormat="1" ht="12.75" customHeight="1" x14ac:dyDescent="0.2">
      <c r="A222" s="978" t="s">
        <v>1153</v>
      </c>
      <c r="B222" s="979">
        <v>747300</v>
      </c>
      <c r="C222" s="979">
        <v>0</v>
      </c>
      <c r="D222" s="1099"/>
    </row>
    <row r="223" spans="1:4" s="981" customFormat="1" ht="12.75" customHeight="1" x14ac:dyDescent="0.2">
      <c r="A223" s="978" t="s">
        <v>1154</v>
      </c>
      <c r="B223" s="979">
        <v>470000</v>
      </c>
      <c r="C223" s="979">
        <v>0</v>
      </c>
      <c r="D223" s="1099"/>
    </row>
    <row r="224" spans="1:4" s="981" customFormat="1" ht="12.75" customHeight="1" x14ac:dyDescent="0.2">
      <c r="A224" s="978" t="s">
        <v>1054</v>
      </c>
      <c r="B224" s="979">
        <v>945000</v>
      </c>
      <c r="C224" s="979">
        <v>0</v>
      </c>
      <c r="D224" s="1099"/>
    </row>
    <row r="225" spans="1:4" s="981" customFormat="1" ht="12.75" customHeight="1" x14ac:dyDescent="0.2">
      <c r="A225" s="978" t="s">
        <v>1155</v>
      </c>
      <c r="B225" s="979">
        <v>20900.41</v>
      </c>
      <c r="C225" s="979">
        <v>0</v>
      </c>
      <c r="D225" s="1099"/>
    </row>
    <row r="226" spans="1:4" s="981" customFormat="1" ht="12.75" customHeight="1" x14ac:dyDescent="0.2">
      <c r="A226" s="978" t="s">
        <v>1156</v>
      </c>
      <c r="B226" s="979">
        <v>4611729.74</v>
      </c>
      <c r="C226" s="979">
        <v>0</v>
      </c>
      <c r="D226" s="1099"/>
    </row>
    <row r="227" spans="1:4" s="981" customFormat="1" ht="12.75" customHeight="1" x14ac:dyDescent="0.2">
      <c r="A227" s="978" t="s">
        <v>1157</v>
      </c>
      <c r="B227" s="979">
        <v>6000000</v>
      </c>
      <c r="C227" s="979">
        <v>0</v>
      </c>
      <c r="D227" s="1099"/>
    </row>
    <row r="228" spans="1:4" s="981" customFormat="1" ht="12.75" customHeight="1" x14ac:dyDescent="0.2">
      <c r="A228" s="978" t="s">
        <v>770</v>
      </c>
      <c r="B228" s="979">
        <v>2700000</v>
      </c>
      <c r="C228" s="979">
        <v>1085153.71</v>
      </c>
      <c r="D228" s="1099"/>
    </row>
    <row r="229" spans="1:4" s="981" customFormat="1" ht="12.75" customHeight="1" x14ac:dyDescent="0.2">
      <c r="A229" s="978" t="s">
        <v>1158</v>
      </c>
      <c r="B229" s="979">
        <v>10000000</v>
      </c>
      <c r="C229" s="979">
        <v>0</v>
      </c>
      <c r="D229" s="1099"/>
    </row>
    <row r="230" spans="1:4" s="981" customFormat="1" ht="12.75" customHeight="1" x14ac:dyDescent="0.2">
      <c r="A230" s="978" t="s">
        <v>1159</v>
      </c>
      <c r="B230" s="979">
        <v>4553409.5599999996</v>
      </c>
      <c r="C230" s="979">
        <v>0</v>
      </c>
      <c r="D230" s="1099"/>
    </row>
    <row r="231" spans="1:4" s="981" customFormat="1" ht="12.75" customHeight="1" x14ac:dyDescent="0.2">
      <c r="A231" s="978" t="s">
        <v>1160</v>
      </c>
      <c r="B231" s="979">
        <v>4915900</v>
      </c>
      <c r="C231" s="979">
        <v>4669121.21</v>
      </c>
      <c r="D231" s="1099"/>
    </row>
    <row r="232" spans="1:4" s="981" customFormat="1" ht="12.75" customHeight="1" x14ac:dyDescent="0.2">
      <c r="A232" s="978" t="s">
        <v>1161</v>
      </c>
      <c r="B232" s="979">
        <v>4500000</v>
      </c>
      <c r="C232" s="979">
        <v>0</v>
      </c>
      <c r="D232" s="1099"/>
    </row>
    <row r="233" spans="1:4" s="981" customFormat="1" ht="12.75" customHeight="1" x14ac:dyDescent="0.2">
      <c r="A233" s="978" t="s">
        <v>1162</v>
      </c>
      <c r="B233" s="979">
        <v>600000</v>
      </c>
      <c r="C233" s="979">
        <v>0</v>
      </c>
      <c r="D233" s="1099"/>
    </row>
    <row r="234" spans="1:4" s="981" customFormat="1" ht="12.75" customHeight="1" x14ac:dyDescent="0.2">
      <c r="A234" s="978" t="s">
        <v>1163</v>
      </c>
      <c r="B234" s="979">
        <v>4000000</v>
      </c>
      <c r="C234" s="979">
        <v>4000000</v>
      </c>
      <c r="D234" s="1099"/>
    </row>
    <row r="235" spans="1:4" s="981" customFormat="1" ht="12.75" customHeight="1" x14ac:dyDescent="0.2">
      <c r="A235" s="978" t="s">
        <v>1164</v>
      </c>
      <c r="B235" s="979">
        <v>1000000</v>
      </c>
      <c r="C235" s="979">
        <v>1000000</v>
      </c>
      <c r="D235" s="1099"/>
    </row>
    <row r="236" spans="1:4" s="981" customFormat="1" ht="12.75" customHeight="1" x14ac:dyDescent="0.2">
      <c r="A236" s="978" t="s">
        <v>1165</v>
      </c>
      <c r="B236" s="979">
        <v>98000</v>
      </c>
      <c r="C236" s="979">
        <v>98000</v>
      </c>
      <c r="D236" s="1099"/>
    </row>
    <row r="237" spans="1:4" s="981" customFormat="1" ht="12.75" customHeight="1" x14ac:dyDescent="0.2">
      <c r="A237" s="978" t="s">
        <v>1166</v>
      </c>
      <c r="B237" s="979">
        <v>15000</v>
      </c>
      <c r="C237" s="979">
        <v>0</v>
      </c>
      <c r="D237" s="1099"/>
    </row>
    <row r="238" spans="1:4" s="981" customFormat="1" ht="12.75" customHeight="1" x14ac:dyDescent="0.2">
      <c r="A238" s="978" t="s">
        <v>1167</v>
      </c>
      <c r="B238" s="979">
        <v>2500000</v>
      </c>
      <c r="C238" s="979">
        <v>0</v>
      </c>
      <c r="D238" s="1099"/>
    </row>
    <row r="239" spans="1:4" s="981" customFormat="1" ht="12.75" customHeight="1" x14ac:dyDescent="0.2">
      <c r="A239" s="978" t="s">
        <v>1168</v>
      </c>
      <c r="B239" s="979">
        <v>500000</v>
      </c>
      <c r="C239" s="979">
        <v>497243.33</v>
      </c>
      <c r="D239" s="1099"/>
    </row>
    <row r="240" spans="1:4" s="981" customFormat="1" ht="12.75" customHeight="1" x14ac:dyDescent="0.2">
      <c r="A240" s="978" t="s">
        <v>1169</v>
      </c>
      <c r="B240" s="979">
        <v>4500000</v>
      </c>
      <c r="C240" s="979">
        <v>4500000</v>
      </c>
      <c r="D240" s="1099"/>
    </row>
    <row r="241" spans="1:4" s="981" customFormat="1" ht="12.75" customHeight="1" x14ac:dyDescent="0.2">
      <c r="A241" s="978" t="s">
        <v>1170</v>
      </c>
      <c r="B241" s="979">
        <v>1125905</v>
      </c>
      <c r="C241" s="979">
        <v>1125905</v>
      </c>
      <c r="D241" s="1099"/>
    </row>
    <row r="242" spans="1:4" s="981" customFormat="1" ht="12.75" customHeight="1" x14ac:dyDescent="0.2">
      <c r="A242" s="978" t="s">
        <v>1171</v>
      </c>
      <c r="B242" s="979">
        <v>1122200</v>
      </c>
      <c r="C242" s="979">
        <v>0</v>
      </c>
      <c r="D242" s="1099"/>
    </row>
    <row r="243" spans="1:4" s="981" customFormat="1" ht="12.75" customHeight="1" x14ac:dyDescent="0.2">
      <c r="A243" s="978" t="s">
        <v>1172</v>
      </c>
      <c r="B243" s="979">
        <v>971001</v>
      </c>
      <c r="C243" s="979">
        <v>0</v>
      </c>
    </row>
    <row r="244" spans="1:4" s="981" customFormat="1" ht="12.75" customHeight="1" x14ac:dyDescent="0.2">
      <c r="A244" s="978" t="s">
        <v>1173</v>
      </c>
      <c r="B244" s="979">
        <v>25000</v>
      </c>
      <c r="C244" s="979">
        <v>25000</v>
      </c>
    </row>
    <row r="245" spans="1:4" s="981" customFormat="1" ht="12.75" customHeight="1" x14ac:dyDescent="0.2">
      <c r="A245" s="978" t="s">
        <v>1099</v>
      </c>
      <c r="B245" s="979">
        <v>36944.230000000003</v>
      </c>
      <c r="C245" s="979">
        <v>36944.230000000003</v>
      </c>
    </row>
    <row r="246" spans="1:4" s="981" customFormat="1" ht="12.75" customHeight="1" x14ac:dyDescent="0.2">
      <c r="A246" s="978" t="s">
        <v>1174</v>
      </c>
      <c r="B246" s="979">
        <v>15000000</v>
      </c>
      <c r="C246" s="979">
        <v>15000000</v>
      </c>
    </row>
    <row r="247" spans="1:4" s="981" customFormat="1" x14ac:dyDescent="0.2">
      <c r="A247" s="985" t="s">
        <v>735</v>
      </c>
      <c r="B247" s="1089">
        <f>SUM(B189:B246)</f>
        <v>197035549.55999997</v>
      </c>
      <c r="C247" s="1089">
        <f>SUM(C189:C246)</f>
        <v>78464776.61999999</v>
      </c>
    </row>
    <row r="248" spans="1:4" s="981" customFormat="1" ht="12.75" customHeight="1" x14ac:dyDescent="0.2">
      <c r="A248" s="978" t="s">
        <v>1175</v>
      </c>
      <c r="B248" s="979">
        <v>437933.65</v>
      </c>
      <c r="C248" s="979">
        <v>0</v>
      </c>
    </row>
    <row r="249" spans="1:4" s="981" customFormat="1" ht="12.75" customHeight="1" x14ac:dyDescent="0.2">
      <c r="A249" s="978" t="s">
        <v>1176</v>
      </c>
      <c r="B249" s="979">
        <v>903181.85</v>
      </c>
      <c r="C249" s="979">
        <v>0</v>
      </c>
    </row>
    <row r="250" spans="1:4" s="981" customFormat="1" ht="12.75" customHeight="1" x14ac:dyDescent="0.2">
      <c r="A250" s="978" t="s">
        <v>1106</v>
      </c>
      <c r="B250" s="979">
        <v>1888261.14</v>
      </c>
      <c r="C250" s="979">
        <v>0</v>
      </c>
    </row>
    <row r="251" spans="1:4" s="981" customFormat="1" ht="12.75" customHeight="1" x14ac:dyDescent="0.2">
      <c r="A251" s="978" t="s">
        <v>1107</v>
      </c>
      <c r="B251" s="979">
        <v>310000</v>
      </c>
      <c r="C251" s="979">
        <v>0</v>
      </c>
    </row>
    <row r="252" spans="1:4" s="981" customFormat="1" ht="12.75" customHeight="1" x14ac:dyDescent="0.2">
      <c r="A252" s="978" t="s">
        <v>1177</v>
      </c>
      <c r="B252" s="979">
        <v>134250</v>
      </c>
      <c r="C252" s="979">
        <v>0</v>
      </c>
    </row>
    <row r="253" spans="1:4" s="981" customFormat="1" ht="12.75" customHeight="1" x14ac:dyDescent="0.2">
      <c r="A253" s="978" t="s">
        <v>1108</v>
      </c>
      <c r="B253" s="979">
        <v>126250</v>
      </c>
      <c r="C253" s="979">
        <v>0</v>
      </c>
    </row>
    <row r="254" spans="1:4" s="981" customFormat="1" ht="12.75" customHeight="1" x14ac:dyDescent="0.2">
      <c r="A254" s="978" t="s">
        <v>1178</v>
      </c>
      <c r="B254" s="979">
        <v>215000</v>
      </c>
      <c r="C254" s="979">
        <v>0</v>
      </c>
    </row>
    <row r="255" spans="1:4" s="981" customFormat="1" ht="12.75" customHeight="1" x14ac:dyDescent="0.2">
      <c r="A255" s="978" t="s">
        <v>1179</v>
      </c>
      <c r="B255" s="979">
        <v>186600.92</v>
      </c>
      <c r="C255" s="979">
        <v>0</v>
      </c>
    </row>
    <row r="256" spans="1:4" s="981" customFormat="1" x14ac:dyDescent="0.2">
      <c r="A256" s="985" t="s">
        <v>724</v>
      </c>
      <c r="B256" s="1089">
        <f>SUM(B248:B255)</f>
        <v>4201477.5599999996</v>
      </c>
      <c r="C256" s="1089">
        <f>SUM(C248:C255)</f>
        <v>0</v>
      </c>
    </row>
    <row r="257" spans="1:3" s="981" customFormat="1" ht="12.75" customHeight="1" x14ac:dyDescent="0.2">
      <c r="A257" s="1092" t="s">
        <v>1261</v>
      </c>
      <c r="B257" s="1100">
        <v>14117324.98</v>
      </c>
      <c r="C257" s="1100">
        <v>9230070.6799999997</v>
      </c>
    </row>
    <row r="258" spans="1:3" s="981" customFormat="1" ht="12.75" customHeight="1" x14ac:dyDescent="0.2">
      <c r="A258" s="1092" t="s">
        <v>1264</v>
      </c>
      <c r="B258" s="1100">
        <v>12990132</v>
      </c>
      <c r="C258" s="1100">
        <v>10499300.709999997</v>
      </c>
    </row>
    <row r="259" spans="1:3" s="981" customFormat="1" ht="12.75" customHeight="1" x14ac:dyDescent="0.2">
      <c r="A259" s="1092" t="s">
        <v>1268</v>
      </c>
      <c r="B259" s="1100">
        <v>119035</v>
      </c>
      <c r="C259" s="1100">
        <v>119035</v>
      </c>
    </row>
    <row r="260" spans="1:3" s="981" customFormat="1" ht="12.75" customHeight="1" x14ac:dyDescent="0.2">
      <c r="A260" s="978" t="s">
        <v>1276</v>
      </c>
      <c r="B260" s="979">
        <v>21007660.990000002</v>
      </c>
      <c r="C260" s="979">
        <v>9158518</v>
      </c>
    </row>
    <row r="261" spans="1:3" s="981" customFormat="1" ht="12.75" customHeight="1" x14ac:dyDescent="0.2">
      <c r="A261" s="978" t="s">
        <v>1278</v>
      </c>
      <c r="B261" s="979">
        <v>1743828</v>
      </c>
      <c r="C261" s="979">
        <v>943828</v>
      </c>
    </row>
    <row r="262" spans="1:3" s="981" customFormat="1" ht="12.75" customHeight="1" x14ac:dyDescent="0.2">
      <c r="A262" s="978" t="s">
        <v>1279</v>
      </c>
      <c r="B262" s="979">
        <v>8006872.3799999999</v>
      </c>
      <c r="C262" s="979">
        <v>1368592.69</v>
      </c>
    </row>
    <row r="263" spans="1:3" s="981" customFormat="1" ht="12.75" customHeight="1" x14ac:dyDescent="0.2">
      <c r="A263" s="978" t="s">
        <v>1275</v>
      </c>
      <c r="B263" s="979">
        <v>3954498.18</v>
      </c>
      <c r="C263" s="979">
        <v>2389619.8499999996</v>
      </c>
    </row>
    <row r="264" spans="1:3" s="981" customFormat="1" ht="12.75" customHeight="1" x14ac:dyDescent="0.2">
      <c r="A264" s="978" t="s">
        <v>1285</v>
      </c>
      <c r="B264" s="979">
        <v>80000</v>
      </c>
      <c r="C264" s="979">
        <v>0</v>
      </c>
    </row>
    <row r="265" spans="1:3" s="981" customFormat="1" ht="12.75" customHeight="1" x14ac:dyDescent="0.2">
      <c r="A265" s="978" t="s">
        <v>1286</v>
      </c>
      <c r="B265" s="979">
        <v>105000</v>
      </c>
      <c r="C265" s="979">
        <v>105000</v>
      </c>
    </row>
    <row r="266" spans="1:3" s="981" customFormat="1" ht="12.75" customHeight="1" x14ac:dyDescent="0.2">
      <c r="A266" s="978" t="s">
        <v>773</v>
      </c>
      <c r="B266" s="979">
        <v>2543207.23</v>
      </c>
      <c r="C266" s="979">
        <v>1078532.3700000001</v>
      </c>
    </row>
    <row r="267" spans="1:3" s="981" customFormat="1" ht="12.75" customHeight="1" x14ac:dyDescent="0.2">
      <c r="A267" s="980"/>
      <c r="B267" s="982"/>
      <c r="C267" s="982"/>
    </row>
    <row r="268" spans="1:3" s="981" customFormat="1" x14ac:dyDescent="0.2">
      <c r="A268" s="275"/>
      <c r="B268" s="275"/>
      <c r="C268" s="283" t="s">
        <v>1017</v>
      </c>
    </row>
    <row r="269" spans="1:3" s="981" customFormat="1" ht="31.5" customHeight="1" x14ac:dyDescent="0.2">
      <c r="A269" s="1289" t="s">
        <v>1021</v>
      </c>
      <c r="B269" s="1289"/>
      <c r="C269" s="1289"/>
    </row>
    <row r="270" spans="1:3" s="980" customFormat="1" ht="12.75" customHeight="1" x14ac:dyDescent="0.2">
      <c r="B270" s="982"/>
      <c r="C270" s="1110" t="s">
        <v>602</v>
      </c>
    </row>
    <row r="271" spans="1:3" s="980" customFormat="1" ht="45" x14ac:dyDescent="0.2">
      <c r="A271" s="413" t="s">
        <v>726</v>
      </c>
      <c r="B271" s="415" t="s">
        <v>1313</v>
      </c>
      <c r="C271" s="415" t="s">
        <v>1314</v>
      </c>
    </row>
    <row r="272" spans="1:3" s="981" customFormat="1" ht="12.75" customHeight="1" x14ac:dyDescent="0.2">
      <c r="A272" s="1107" t="s">
        <v>1287</v>
      </c>
      <c r="B272" s="1108">
        <v>12027940</v>
      </c>
      <c r="C272" s="1108">
        <v>1390617.9</v>
      </c>
    </row>
    <row r="273" spans="1:5" s="981" customFormat="1" ht="12.75" customHeight="1" x14ac:dyDescent="0.2">
      <c r="A273" s="978" t="s">
        <v>1290</v>
      </c>
      <c r="B273" s="979">
        <v>1100000</v>
      </c>
      <c r="C273" s="979">
        <v>1100000</v>
      </c>
    </row>
    <row r="274" spans="1:5" s="981" customFormat="1" x14ac:dyDescent="0.2">
      <c r="A274" s="1112" t="s">
        <v>725</v>
      </c>
      <c r="B274" s="1111">
        <f>SUM(B257:B273)</f>
        <v>77795498.75999999</v>
      </c>
      <c r="C274" s="1111">
        <f>SUM(C257:C273)</f>
        <v>37383115.199999996</v>
      </c>
    </row>
    <row r="275" spans="1:5" s="981" customFormat="1" ht="12.75" customHeight="1" x14ac:dyDescent="0.2">
      <c r="A275" s="978" t="s">
        <v>1180</v>
      </c>
      <c r="B275" s="979">
        <v>77467.399999999994</v>
      </c>
      <c r="C275" s="979">
        <v>0</v>
      </c>
    </row>
    <row r="276" spans="1:5" s="981" customFormat="1" ht="12.75" customHeight="1" x14ac:dyDescent="0.2">
      <c r="A276" s="978" t="s">
        <v>774</v>
      </c>
      <c r="B276" s="979">
        <v>42372916.75</v>
      </c>
      <c r="C276" s="979">
        <v>29911000</v>
      </c>
    </row>
    <row r="277" spans="1:5" s="981" customFormat="1" ht="12.75" customHeight="1" x14ac:dyDescent="0.2">
      <c r="A277" s="978" t="s">
        <v>1181</v>
      </c>
      <c r="B277" s="979">
        <v>1065408.25</v>
      </c>
      <c r="C277" s="979">
        <v>958867</v>
      </c>
    </row>
    <row r="278" spans="1:5" s="981" customFormat="1" x14ac:dyDescent="0.2">
      <c r="A278" s="973" t="s">
        <v>1182</v>
      </c>
      <c r="B278" s="974">
        <f>SUM(B275:B277)</f>
        <v>43515792.399999999</v>
      </c>
      <c r="C278" s="974">
        <f>SUM(C275:C277)</f>
        <v>30869867</v>
      </c>
    </row>
    <row r="279" spans="1:5" s="1094" customFormat="1" ht="12.75" customHeight="1" x14ac:dyDescent="0.2">
      <c r="A279" s="1093" t="s">
        <v>1293</v>
      </c>
      <c r="B279" s="979">
        <v>21015609.970000003</v>
      </c>
      <c r="C279" s="979">
        <v>8185314.8399999999</v>
      </c>
    </row>
    <row r="280" spans="1:5" s="981" customFormat="1" ht="12.75" customHeight="1" x14ac:dyDescent="0.2">
      <c r="A280" s="978" t="s">
        <v>1294</v>
      </c>
      <c r="B280" s="979">
        <v>15751867.92</v>
      </c>
      <c r="C280" s="979">
        <v>11737480.02</v>
      </c>
    </row>
    <row r="281" spans="1:5" s="981" customFormat="1" ht="12.75" customHeight="1" x14ac:dyDescent="0.2">
      <c r="A281" s="978" t="s">
        <v>1295</v>
      </c>
      <c r="B281" s="979">
        <v>7849076</v>
      </c>
      <c r="C281" s="979">
        <v>7064168</v>
      </c>
    </row>
    <row r="282" spans="1:5" s="981" customFormat="1" x14ac:dyDescent="0.2">
      <c r="A282" s="985" t="s">
        <v>728</v>
      </c>
      <c r="B282" s="974">
        <f>SUM(B279:B281)</f>
        <v>44616553.890000001</v>
      </c>
      <c r="C282" s="974">
        <f>SUM(C279:C281)</f>
        <v>26986962.859999999</v>
      </c>
      <c r="E282" s="982"/>
    </row>
    <row r="283" spans="1:5" s="981" customFormat="1" x14ac:dyDescent="0.2">
      <c r="A283" s="986" t="s">
        <v>734</v>
      </c>
      <c r="B283" s="987">
        <f>SUM(B286,B288,B294,B298)</f>
        <v>27167763.560000002</v>
      </c>
      <c r="C283" s="987">
        <f>SUM(C286,C288,C294,C298)</f>
        <v>21381221.989999998</v>
      </c>
    </row>
    <row r="284" spans="1:5" s="981" customFormat="1" ht="12.75" customHeight="1" x14ac:dyDescent="0.2">
      <c r="A284" s="978" t="s">
        <v>1183</v>
      </c>
      <c r="B284" s="979">
        <v>262655</v>
      </c>
      <c r="C284" s="979">
        <v>0</v>
      </c>
    </row>
    <row r="285" spans="1:5" s="981" customFormat="1" ht="12.75" customHeight="1" x14ac:dyDescent="0.2">
      <c r="A285" s="978" t="s">
        <v>1296</v>
      </c>
      <c r="B285" s="979">
        <v>500000</v>
      </c>
      <c r="C285" s="979">
        <v>0</v>
      </c>
    </row>
    <row r="286" spans="1:5" s="981" customFormat="1" x14ac:dyDescent="0.2">
      <c r="A286" s="985" t="s">
        <v>735</v>
      </c>
      <c r="B286" s="974">
        <f>SUM(B284:B285)</f>
        <v>762655</v>
      </c>
      <c r="C286" s="974">
        <f>SUM(C284:C285)</f>
        <v>0</v>
      </c>
    </row>
    <row r="287" spans="1:5" s="981" customFormat="1" ht="12.75" customHeight="1" x14ac:dyDescent="0.2">
      <c r="A287" s="978" t="s">
        <v>1124</v>
      </c>
      <c r="B287" s="979">
        <v>145000</v>
      </c>
      <c r="C287" s="979">
        <v>0</v>
      </c>
    </row>
    <row r="288" spans="1:5" s="981" customFormat="1" x14ac:dyDescent="0.2">
      <c r="A288" s="985" t="s">
        <v>724</v>
      </c>
      <c r="B288" s="974">
        <f>SUM(B287:B287)</f>
        <v>145000</v>
      </c>
      <c r="C288" s="974">
        <f>SUM(C287:C287)</f>
        <v>0</v>
      </c>
    </row>
    <row r="289" spans="1:3" s="981" customFormat="1" ht="12.75" customHeight="1" x14ac:dyDescent="0.2">
      <c r="A289" s="1092" t="s">
        <v>1265</v>
      </c>
      <c r="B289" s="979">
        <v>5176000</v>
      </c>
      <c r="C289" s="979">
        <v>4627950.5999999996</v>
      </c>
    </row>
    <row r="290" spans="1:3" s="981" customFormat="1" ht="12.75" customHeight="1" x14ac:dyDescent="0.2">
      <c r="A290" s="978" t="s">
        <v>1184</v>
      </c>
      <c r="B290" s="979">
        <v>400000</v>
      </c>
      <c r="C290" s="979">
        <v>294924.3</v>
      </c>
    </row>
    <row r="291" spans="1:3" s="981" customFormat="1" ht="12.75" customHeight="1" x14ac:dyDescent="0.2">
      <c r="A291" s="978" t="s">
        <v>1280</v>
      </c>
      <c r="B291" s="979">
        <v>570500</v>
      </c>
      <c r="C291" s="979">
        <v>0</v>
      </c>
    </row>
    <row r="292" spans="1:3" s="981" customFormat="1" ht="12.75" customHeight="1" x14ac:dyDescent="0.2">
      <c r="A292" s="978" t="s">
        <v>1291</v>
      </c>
      <c r="B292" s="979">
        <v>500000</v>
      </c>
      <c r="C292" s="979">
        <v>500000</v>
      </c>
    </row>
    <row r="293" spans="1:3" s="981" customFormat="1" ht="12.75" customHeight="1" x14ac:dyDescent="0.2">
      <c r="A293" s="978" t="s">
        <v>1292</v>
      </c>
      <c r="B293" s="979">
        <v>701588</v>
      </c>
      <c r="C293" s="979">
        <v>0</v>
      </c>
    </row>
    <row r="294" spans="1:3" s="981" customFormat="1" x14ac:dyDescent="0.2">
      <c r="A294" s="985" t="s">
        <v>725</v>
      </c>
      <c r="B294" s="974">
        <f>SUM(B289:B293)</f>
        <v>7348088</v>
      </c>
      <c r="C294" s="974">
        <f>SUM(C289:C293)</f>
        <v>5422874.8999999994</v>
      </c>
    </row>
    <row r="295" spans="1:3" s="981" customFormat="1" ht="12.75" customHeight="1" x14ac:dyDescent="0.2">
      <c r="A295" s="1092" t="s">
        <v>1298</v>
      </c>
      <c r="B295" s="979">
        <v>511690.83</v>
      </c>
      <c r="C295" s="979">
        <v>0</v>
      </c>
    </row>
    <row r="296" spans="1:3" s="981" customFormat="1" ht="12.75" customHeight="1" x14ac:dyDescent="0.2">
      <c r="A296" s="978" t="s">
        <v>1294</v>
      </c>
      <c r="B296" s="979">
        <v>11569929.73</v>
      </c>
      <c r="C296" s="979">
        <v>9810987.0899999999</v>
      </c>
    </row>
    <row r="297" spans="1:3" s="981" customFormat="1" ht="12.75" customHeight="1" x14ac:dyDescent="0.2">
      <c r="A297" s="978" t="s">
        <v>1297</v>
      </c>
      <c r="B297" s="979">
        <v>6830400</v>
      </c>
      <c r="C297" s="979">
        <v>6147360</v>
      </c>
    </row>
    <row r="298" spans="1:3" s="981" customFormat="1" x14ac:dyDescent="0.2">
      <c r="A298" s="985" t="s">
        <v>728</v>
      </c>
      <c r="B298" s="974">
        <f>SUM(B295:B297)</f>
        <v>18912020.560000002</v>
      </c>
      <c r="C298" s="974">
        <f>SUM(C295:C297)</f>
        <v>15958347.09</v>
      </c>
    </row>
    <row r="299" spans="1:3" s="1101" customFormat="1" ht="17.25" customHeight="1" x14ac:dyDescent="0.2">
      <c r="A299" s="983" t="s">
        <v>1185</v>
      </c>
      <c r="B299" s="984">
        <f>B283+B188</f>
        <v>394332635.72999996</v>
      </c>
      <c r="C299" s="984">
        <f>C283+C188</f>
        <v>195085943.67000002</v>
      </c>
    </row>
    <row r="300" spans="1:3" s="1101" customFormat="1" ht="44.25" customHeight="1" x14ac:dyDescent="0.2">
      <c r="A300" s="1090" t="s">
        <v>1186</v>
      </c>
      <c r="B300" s="1091">
        <f>B299+B187</f>
        <v>596612515.51999998</v>
      </c>
      <c r="C300" s="1091">
        <f>C299+C187</f>
        <v>351046424.07000005</v>
      </c>
    </row>
  </sheetData>
  <mergeCells count="6">
    <mergeCell ref="A269:C269"/>
    <mergeCell ref="A2:C2"/>
    <mergeCell ref="A56:C56"/>
    <mergeCell ref="A110:C110"/>
    <mergeCell ref="A163:C163"/>
    <mergeCell ref="A215:C215"/>
  </mergeCells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728C-5B49-45DB-8CCC-59520CE1F1BA}">
  <sheetPr>
    <tabColor theme="3" tint="0.39997558519241921"/>
  </sheetPr>
  <dimension ref="A1:Q118"/>
  <sheetViews>
    <sheetView tabSelected="1" topLeftCell="A70" zoomScaleNormal="100" workbookViewId="0">
      <selection activeCell="O97" sqref="O97"/>
    </sheetView>
  </sheetViews>
  <sheetFormatPr defaultColWidth="9.140625" defaultRowHeight="12.75" x14ac:dyDescent="0.2"/>
  <cols>
    <col min="1" max="1" width="2.7109375" style="159" customWidth="1"/>
    <col min="2" max="2" width="5.5703125" style="594" customWidth="1"/>
    <col min="3" max="3" width="78.42578125" style="713" customWidth="1"/>
    <col min="4" max="4" width="11.5703125" style="152" customWidth="1"/>
    <col min="5" max="5" width="10" style="152" customWidth="1"/>
    <col min="6" max="6" width="12.28515625" style="152" customWidth="1"/>
    <col min="7" max="7" width="12.140625" style="152" customWidth="1"/>
    <col min="8" max="8" width="11.7109375" style="152" customWidth="1"/>
    <col min="9" max="9" width="11.7109375" style="598" customWidth="1"/>
    <col min="10" max="10" width="10.7109375" style="152" customWidth="1"/>
    <col min="11" max="11" width="12.7109375" style="152" bestFit="1" customWidth="1"/>
    <col min="12" max="12" width="9.140625" style="152"/>
    <col min="13" max="13" width="11.85546875" style="152" customWidth="1"/>
    <col min="14" max="14" width="13.28515625" style="152" bestFit="1" customWidth="1"/>
    <col min="15" max="15" width="15.5703125" style="152" customWidth="1"/>
    <col min="16" max="16" width="11.28515625" style="1129" bestFit="1" customWidth="1"/>
    <col min="17" max="17" width="9.140625" style="1129"/>
    <col min="18" max="16384" width="9.140625" style="152"/>
  </cols>
  <sheetData>
    <row r="1" spans="1:17" ht="12" customHeight="1" x14ac:dyDescent="0.2">
      <c r="A1" s="152"/>
      <c r="C1" s="152"/>
      <c r="D1" s="595"/>
      <c r="I1" s="596" t="s">
        <v>1004</v>
      </c>
    </row>
    <row r="2" spans="1:17" ht="21" customHeight="1" x14ac:dyDescent="0.2">
      <c r="A2" s="1297" t="s">
        <v>987</v>
      </c>
      <c r="B2" s="1297"/>
      <c r="C2" s="1297"/>
      <c r="D2" s="1297"/>
      <c r="E2" s="1297"/>
      <c r="F2" s="1297"/>
      <c r="G2" s="1297"/>
      <c r="H2" s="1297"/>
      <c r="I2" s="1297"/>
    </row>
    <row r="3" spans="1:17" ht="6.75" customHeight="1" thickBot="1" x14ac:dyDescent="0.25">
      <c r="A3" s="152"/>
      <c r="C3" s="152"/>
    </row>
    <row r="4" spans="1:17" ht="12" customHeight="1" x14ac:dyDescent="0.2">
      <c r="A4" s="1171" t="s">
        <v>341</v>
      </c>
      <c r="B4" s="1291" t="s">
        <v>667</v>
      </c>
      <c r="C4" s="1177" t="s">
        <v>44</v>
      </c>
      <c r="D4" s="599" t="s">
        <v>342</v>
      </c>
      <c r="E4" s="1294" t="s">
        <v>668</v>
      </c>
      <c r="F4" s="1180" t="s">
        <v>985</v>
      </c>
      <c r="G4" s="1183" t="s">
        <v>986</v>
      </c>
      <c r="H4" s="1183"/>
      <c r="I4" s="1186"/>
    </row>
    <row r="5" spans="1:17" ht="12" customHeight="1" x14ac:dyDescent="0.2">
      <c r="A5" s="1172"/>
      <c r="B5" s="1292"/>
      <c r="C5" s="1178"/>
      <c r="D5" s="600" t="s">
        <v>984</v>
      </c>
      <c r="E5" s="1187"/>
      <c r="F5" s="1181"/>
      <c r="G5" s="1187" t="s">
        <v>343</v>
      </c>
      <c r="H5" s="1187" t="s">
        <v>344</v>
      </c>
      <c r="I5" s="1295" t="s">
        <v>345</v>
      </c>
    </row>
    <row r="6" spans="1:17" ht="15" customHeight="1" thickBot="1" x14ac:dyDescent="0.25">
      <c r="A6" s="1298"/>
      <c r="B6" s="1292"/>
      <c r="C6" s="1299"/>
      <c r="D6" s="600" t="s">
        <v>609</v>
      </c>
      <c r="E6" s="1300"/>
      <c r="F6" s="1301"/>
      <c r="G6" s="1300"/>
      <c r="H6" s="1300"/>
      <c r="I6" s="1302"/>
    </row>
    <row r="7" spans="1:17" s="607" customFormat="1" ht="12.75" customHeight="1" x14ac:dyDescent="0.2">
      <c r="A7" s="602">
        <v>1</v>
      </c>
      <c r="B7" s="603" t="s">
        <v>610</v>
      </c>
      <c r="C7" s="604" t="s">
        <v>346</v>
      </c>
      <c r="D7" s="945">
        <v>46119</v>
      </c>
      <c r="E7" s="946" t="s">
        <v>1001</v>
      </c>
      <c r="F7" s="578">
        <v>86154</v>
      </c>
      <c r="G7" s="516">
        <v>86154</v>
      </c>
      <c r="H7" s="605"/>
      <c r="I7" s="606"/>
      <c r="M7" s="1130"/>
      <c r="O7" s="1131"/>
      <c r="P7" s="1132"/>
      <c r="Q7" s="1132"/>
    </row>
    <row r="8" spans="1:17" s="607" customFormat="1" ht="12.75" customHeight="1" x14ac:dyDescent="0.2">
      <c r="A8" s="608">
        <v>2</v>
      </c>
      <c r="B8" s="609" t="s">
        <v>611</v>
      </c>
      <c r="C8" s="610" t="s">
        <v>712</v>
      </c>
      <c r="D8" s="238">
        <v>46119</v>
      </c>
      <c r="E8" s="239" t="s">
        <v>1001</v>
      </c>
      <c r="F8" s="226">
        <v>313788.48</v>
      </c>
      <c r="G8" s="226">
        <v>313788.48</v>
      </c>
      <c r="H8" s="226"/>
      <c r="I8" s="611"/>
      <c r="M8" s="1130"/>
      <c r="O8" s="1131"/>
      <c r="P8" s="1132"/>
      <c r="Q8" s="1132"/>
    </row>
    <row r="9" spans="1:17" s="607" customFormat="1" ht="12.75" customHeight="1" x14ac:dyDescent="0.2">
      <c r="A9" s="608">
        <v>3</v>
      </c>
      <c r="B9" s="609" t="s">
        <v>612</v>
      </c>
      <c r="C9" s="610" t="s">
        <v>754</v>
      </c>
      <c r="D9" s="238">
        <v>46119</v>
      </c>
      <c r="E9" s="239" t="s">
        <v>1001</v>
      </c>
      <c r="F9" s="226">
        <v>41548.630000000005</v>
      </c>
      <c r="G9" s="226">
        <v>41548.630000000005</v>
      </c>
      <c r="H9" s="226"/>
      <c r="I9" s="612"/>
      <c r="M9" s="1130"/>
      <c r="O9" s="1131"/>
      <c r="P9" s="1132"/>
      <c r="Q9" s="1132"/>
    </row>
    <row r="10" spans="1:17" s="607" customFormat="1" ht="12.75" customHeight="1" x14ac:dyDescent="0.2">
      <c r="A10" s="608">
        <v>4</v>
      </c>
      <c r="B10" s="609" t="s">
        <v>613</v>
      </c>
      <c r="C10" s="613" t="s">
        <v>482</v>
      </c>
      <c r="D10" s="238">
        <v>46119</v>
      </c>
      <c r="E10" s="239" t="s">
        <v>1001</v>
      </c>
      <c r="F10" s="226">
        <v>5724</v>
      </c>
      <c r="G10" s="226">
        <v>5724</v>
      </c>
      <c r="H10" s="226"/>
      <c r="I10" s="611"/>
      <c r="M10" s="1130"/>
      <c r="O10" s="1131"/>
      <c r="P10" s="1132"/>
      <c r="Q10" s="1132"/>
    </row>
    <row r="11" spans="1:17" s="607" customFormat="1" ht="12.75" customHeight="1" x14ac:dyDescent="0.2">
      <c r="A11" s="608">
        <v>5</v>
      </c>
      <c r="B11" s="609" t="s">
        <v>614</v>
      </c>
      <c r="C11" s="613" t="s">
        <v>347</v>
      </c>
      <c r="D11" s="238">
        <v>46119</v>
      </c>
      <c r="E11" s="239" t="s">
        <v>1001</v>
      </c>
      <c r="F11" s="226">
        <v>169854.52000000002</v>
      </c>
      <c r="G11" s="226">
        <v>169854.52000000002</v>
      </c>
      <c r="H11" s="226"/>
      <c r="I11" s="611"/>
      <c r="M11" s="1130"/>
      <c r="O11" s="1131"/>
      <c r="P11" s="1132"/>
      <c r="Q11" s="1132"/>
    </row>
    <row r="12" spans="1:17" s="607" customFormat="1" ht="12.75" customHeight="1" x14ac:dyDescent="0.2">
      <c r="A12" s="608">
        <v>6</v>
      </c>
      <c r="B12" s="609" t="s">
        <v>615</v>
      </c>
      <c r="C12" s="613" t="s">
        <v>348</v>
      </c>
      <c r="D12" s="238">
        <v>46119</v>
      </c>
      <c r="E12" s="239" t="s">
        <v>1001</v>
      </c>
      <c r="F12" s="226">
        <v>73708.430000000008</v>
      </c>
      <c r="G12" s="226">
        <v>73708.430000000008</v>
      </c>
      <c r="H12" s="226"/>
      <c r="I12" s="611"/>
      <c r="M12" s="1130"/>
      <c r="O12" s="1131"/>
      <c r="P12" s="1132"/>
      <c r="Q12" s="1132"/>
    </row>
    <row r="13" spans="1:17" s="607" customFormat="1" ht="12.75" customHeight="1" x14ac:dyDescent="0.2">
      <c r="A13" s="608">
        <v>7</v>
      </c>
      <c r="B13" s="609" t="s">
        <v>616</v>
      </c>
      <c r="C13" s="613" t="s">
        <v>349</v>
      </c>
      <c r="D13" s="238">
        <v>46119</v>
      </c>
      <c r="E13" s="239" t="s">
        <v>1001</v>
      </c>
      <c r="F13" s="226">
        <v>239132.72999999998</v>
      </c>
      <c r="G13" s="226">
        <v>239132.72999999998</v>
      </c>
      <c r="H13" s="226"/>
      <c r="I13" s="611"/>
      <c r="M13" s="1130"/>
      <c r="O13" s="1131"/>
      <c r="P13" s="1132"/>
      <c r="Q13" s="1132"/>
    </row>
    <row r="14" spans="1:17" s="607" customFormat="1" ht="12.75" customHeight="1" x14ac:dyDescent="0.2">
      <c r="A14" s="608">
        <v>8</v>
      </c>
      <c r="B14" s="609" t="s">
        <v>617</v>
      </c>
      <c r="C14" s="613" t="s">
        <v>350</v>
      </c>
      <c r="D14" s="238">
        <v>46119</v>
      </c>
      <c r="E14" s="239" t="s">
        <v>1001</v>
      </c>
      <c r="F14" s="226">
        <v>136125.32999999999</v>
      </c>
      <c r="G14" s="226">
        <v>136125.32999999999</v>
      </c>
      <c r="H14" s="226"/>
      <c r="I14" s="611"/>
      <c r="M14" s="1130"/>
      <c r="O14" s="1131"/>
      <c r="P14" s="1132"/>
      <c r="Q14" s="1132"/>
    </row>
    <row r="15" spans="1:17" s="607" customFormat="1" ht="12.75" customHeight="1" x14ac:dyDescent="0.2">
      <c r="A15" s="608">
        <v>9</v>
      </c>
      <c r="B15" s="609" t="s">
        <v>618</v>
      </c>
      <c r="C15" s="610" t="s">
        <v>713</v>
      </c>
      <c r="D15" s="238">
        <v>46119</v>
      </c>
      <c r="E15" s="239" t="s">
        <v>1001</v>
      </c>
      <c r="F15" s="226">
        <v>245696.7</v>
      </c>
      <c r="G15" s="226">
        <v>245696.7</v>
      </c>
      <c r="H15" s="226"/>
      <c r="I15" s="611"/>
      <c r="M15" s="1130"/>
      <c r="O15" s="1131"/>
      <c r="P15" s="1132"/>
      <c r="Q15" s="1132"/>
    </row>
    <row r="16" spans="1:17" s="607" customFormat="1" ht="12.75" customHeight="1" x14ac:dyDescent="0.2">
      <c r="A16" s="608">
        <v>10</v>
      </c>
      <c r="B16" s="609" t="s">
        <v>619</v>
      </c>
      <c r="C16" s="613" t="s">
        <v>351</v>
      </c>
      <c r="D16" s="238">
        <v>46119</v>
      </c>
      <c r="E16" s="239" t="s">
        <v>1001</v>
      </c>
      <c r="F16" s="226">
        <v>270037.61</v>
      </c>
      <c r="G16" s="226">
        <v>270037.61</v>
      </c>
      <c r="H16" s="226"/>
      <c r="I16" s="611"/>
      <c r="M16" s="1130"/>
      <c r="O16" s="1131"/>
      <c r="P16" s="1132"/>
      <c r="Q16" s="1132"/>
    </row>
    <row r="17" spans="1:17" s="607" customFormat="1" ht="12.75" customHeight="1" x14ac:dyDescent="0.2">
      <c r="A17" s="608">
        <v>11</v>
      </c>
      <c r="B17" s="609" t="s">
        <v>620</v>
      </c>
      <c r="C17" s="613" t="s">
        <v>352</v>
      </c>
      <c r="D17" s="238">
        <v>46119</v>
      </c>
      <c r="E17" s="239" t="s">
        <v>1001</v>
      </c>
      <c r="F17" s="226">
        <v>414415.32999999996</v>
      </c>
      <c r="G17" s="226">
        <v>414415.32999999996</v>
      </c>
      <c r="H17" s="226"/>
      <c r="I17" s="611"/>
      <c r="M17" s="1130"/>
      <c r="O17" s="1131"/>
      <c r="P17" s="1132"/>
      <c r="Q17" s="1132"/>
    </row>
    <row r="18" spans="1:17" s="607" customFormat="1" ht="12.75" customHeight="1" x14ac:dyDescent="0.2">
      <c r="A18" s="608">
        <v>12</v>
      </c>
      <c r="B18" s="609" t="s">
        <v>621</v>
      </c>
      <c r="C18" s="613" t="s">
        <v>353</v>
      </c>
      <c r="D18" s="238">
        <v>46119</v>
      </c>
      <c r="E18" s="239" t="s">
        <v>1001</v>
      </c>
      <c r="F18" s="226">
        <v>0</v>
      </c>
      <c r="G18" s="226">
        <v>0</v>
      </c>
      <c r="H18" s="226"/>
      <c r="I18" s="611"/>
      <c r="M18" s="1130"/>
      <c r="O18" s="1131"/>
      <c r="P18" s="1132"/>
      <c r="Q18" s="1132"/>
    </row>
    <row r="19" spans="1:17" s="607" customFormat="1" ht="12.75" customHeight="1" x14ac:dyDescent="0.2">
      <c r="A19" s="608">
        <v>13</v>
      </c>
      <c r="B19" s="609" t="s">
        <v>622</v>
      </c>
      <c r="C19" s="411" t="s">
        <v>354</v>
      </c>
      <c r="D19" s="238">
        <v>46119</v>
      </c>
      <c r="E19" s="239" t="s">
        <v>1001</v>
      </c>
      <c r="F19" s="226">
        <v>13418.66</v>
      </c>
      <c r="G19" s="226">
        <v>13418.66</v>
      </c>
      <c r="H19" s="226"/>
      <c r="I19" s="611"/>
      <c r="M19" s="1130"/>
      <c r="O19" s="1131"/>
      <c r="P19" s="1132"/>
      <c r="Q19" s="1132"/>
    </row>
    <row r="20" spans="1:17" s="607" customFormat="1" ht="12.75" customHeight="1" x14ac:dyDescent="0.2">
      <c r="A20" s="608">
        <v>14</v>
      </c>
      <c r="B20" s="609" t="s">
        <v>623</v>
      </c>
      <c r="C20" s="613" t="s">
        <v>355</v>
      </c>
      <c r="D20" s="238">
        <v>46119</v>
      </c>
      <c r="E20" s="239" t="s">
        <v>1001</v>
      </c>
      <c r="F20" s="226">
        <v>152802.99</v>
      </c>
      <c r="G20" s="226">
        <v>152802.99</v>
      </c>
      <c r="H20" s="226"/>
      <c r="I20" s="611"/>
      <c r="M20" s="1130"/>
      <c r="O20" s="1131"/>
      <c r="P20" s="1132"/>
      <c r="Q20" s="1132"/>
    </row>
    <row r="21" spans="1:17" s="607" customFormat="1" ht="12.75" customHeight="1" x14ac:dyDescent="0.2">
      <c r="A21" s="608">
        <v>15</v>
      </c>
      <c r="B21" s="609" t="s">
        <v>625</v>
      </c>
      <c r="C21" s="613" t="s">
        <v>356</v>
      </c>
      <c r="D21" s="238">
        <v>46119</v>
      </c>
      <c r="E21" s="239" t="s">
        <v>1001</v>
      </c>
      <c r="F21" s="226">
        <v>124777.20000000001</v>
      </c>
      <c r="G21" s="226">
        <v>124777.20000000001</v>
      </c>
      <c r="H21" s="226"/>
      <c r="I21" s="611"/>
      <c r="M21" s="1130"/>
      <c r="O21" s="1131"/>
      <c r="P21" s="1132"/>
      <c r="Q21" s="1132"/>
    </row>
    <row r="22" spans="1:17" s="607" customFormat="1" ht="12.75" customHeight="1" x14ac:dyDescent="0.2">
      <c r="A22" s="608">
        <v>16</v>
      </c>
      <c r="B22" s="609" t="s">
        <v>626</v>
      </c>
      <c r="C22" s="613" t="s">
        <v>357</v>
      </c>
      <c r="D22" s="238">
        <v>46119</v>
      </c>
      <c r="E22" s="239" t="s">
        <v>1001</v>
      </c>
      <c r="F22" s="226">
        <v>169498.82</v>
      </c>
      <c r="G22" s="226">
        <v>169498.82</v>
      </c>
      <c r="H22" s="226"/>
      <c r="I22" s="611"/>
      <c r="M22" s="1130"/>
      <c r="O22" s="1131"/>
      <c r="P22" s="1132"/>
      <c r="Q22" s="1132"/>
    </row>
    <row r="23" spans="1:17" s="607" customFormat="1" ht="12.75" customHeight="1" x14ac:dyDescent="0.2">
      <c r="A23" s="608">
        <v>17</v>
      </c>
      <c r="B23" s="609" t="s">
        <v>627</v>
      </c>
      <c r="C23" s="613" t="s">
        <v>358</v>
      </c>
      <c r="D23" s="238">
        <v>46119</v>
      </c>
      <c r="E23" s="239" t="s">
        <v>1001</v>
      </c>
      <c r="F23" s="226">
        <v>1349653.31</v>
      </c>
      <c r="G23" s="226">
        <v>1349653.31</v>
      </c>
      <c r="H23" s="226"/>
      <c r="I23" s="612"/>
      <c r="M23" s="1130"/>
      <c r="O23" s="1131"/>
      <c r="P23" s="1132"/>
      <c r="Q23" s="1132"/>
    </row>
    <row r="24" spans="1:17" s="607" customFormat="1" ht="12.75" customHeight="1" x14ac:dyDescent="0.2">
      <c r="A24" s="608">
        <v>18</v>
      </c>
      <c r="B24" s="609" t="s">
        <v>628</v>
      </c>
      <c r="C24" s="613" t="s">
        <v>590</v>
      </c>
      <c r="D24" s="238">
        <v>46119</v>
      </c>
      <c r="E24" s="239" t="s">
        <v>1001</v>
      </c>
      <c r="F24" s="226">
        <v>411281.48</v>
      </c>
      <c r="G24" s="226">
        <v>411281.48</v>
      </c>
      <c r="H24" s="226"/>
      <c r="I24" s="612"/>
      <c r="M24" s="1130"/>
      <c r="O24" s="1131"/>
      <c r="P24" s="1132"/>
      <c r="Q24" s="1132"/>
    </row>
    <row r="25" spans="1:17" s="607" customFormat="1" ht="12.75" customHeight="1" x14ac:dyDescent="0.2">
      <c r="A25" s="608">
        <v>19</v>
      </c>
      <c r="B25" s="609" t="s">
        <v>630</v>
      </c>
      <c r="C25" s="613" t="s">
        <v>359</v>
      </c>
      <c r="D25" s="238">
        <v>46119</v>
      </c>
      <c r="E25" s="239" t="s">
        <v>1001</v>
      </c>
      <c r="F25" s="226">
        <v>257468.3</v>
      </c>
      <c r="G25" s="226">
        <v>257468.3</v>
      </c>
      <c r="H25" s="226"/>
      <c r="I25" s="611"/>
      <c r="M25" s="1130"/>
      <c r="O25" s="1131"/>
      <c r="P25" s="1132"/>
      <c r="Q25" s="1132"/>
    </row>
    <row r="26" spans="1:17" s="607" customFormat="1" ht="12.75" customHeight="1" x14ac:dyDescent="0.2">
      <c r="A26" s="608">
        <v>20</v>
      </c>
      <c r="B26" s="609" t="s">
        <v>631</v>
      </c>
      <c r="C26" s="411" t="s">
        <v>583</v>
      </c>
      <c r="D26" s="238">
        <v>46119</v>
      </c>
      <c r="E26" s="239" t="s">
        <v>1001</v>
      </c>
      <c r="F26" s="226">
        <v>306148.69</v>
      </c>
      <c r="G26" s="226">
        <v>306148.69</v>
      </c>
      <c r="H26" s="226"/>
      <c r="I26" s="611"/>
      <c r="M26" s="1130"/>
      <c r="O26" s="1131"/>
      <c r="P26" s="1132"/>
      <c r="Q26" s="1132"/>
    </row>
    <row r="27" spans="1:17" s="607" customFormat="1" ht="12.75" customHeight="1" x14ac:dyDescent="0.2">
      <c r="A27" s="608">
        <v>21</v>
      </c>
      <c r="B27" s="609" t="s">
        <v>632</v>
      </c>
      <c r="C27" s="613" t="s">
        <v>360</v>
      </c>
      <c r="D27" s="238">
        <v>46119</v>
      </c>
      <c r="E27" s="239" t="s">
        <v>1001</v>
      </c>
      <c r="F27" s="226">
        <v>400229.38</v>
      </c>
      <c r="G27" s="226">
        <v>400229.38</v>
      </c>
      <c r="H27" s="226"/>
      <c r="I27" s="611"/>
      <c r="M27" s="1130"/>
      <c r="O27" s="1131"/>
      <c r="P27" s="1132"/>
      <c r="Q27" s="1132"/>
    </row>
    <row r="28" spans="1:17" s="607" customFormat="1" ht="12.75" customHeight="1" x14ac:dyDescent="0.2">
      <c r="A28" s="608">
        <v>22</v>
      </c>
      <c r="B28" s="609" t="s">
        <v>633</v>
      </c>
      <c r="C28" s="613" t="s">
        <v>361</v>
      </c>
      <c r="D28" s="238">
        <v>46119</v>
      </c>
      <c r="E28" s="239" t="s">
        <v>1001</v>
      </c>
      <c r="F28" s="226">
        <v>4192186.3900000006</v>
      </c>
      <c r="G28" s="226">
        <v>4192186.3900000006</v>
      </c>
      <c r="H28" s="614"/>
      <c r="I28" s="612"/>
      <c r="M28" s="1130"/>
      <c r="O28" s="1131"/>
      <c r="P28" s="1132"/>
      <c r="Q28" s="1132"/>
    </row>
    <row r="29" spans="1:17" s="607" customFormat="1" ht="12.75" customHeight="1" x14ac:dyDescent="0.2">
      <c r="A29" s="608">
        <v>23</v>
      </c>
      <c r="B29" s="609" t="s">
        <v>634</v>
      </c>
      <c r="C29" s="613" t="s">
        <v>362</v>
      </c>
      <c r="D29" s="238">
        <v>46119</v>
      </c>
      <c r="E29" s="239" t="s">
        <v>1001</v>
      </c>
      <c r="F29" s="226">
        <v>593072.42999999993</v>
      </c>
      <c r="G29" s="226">
        <v>593072.42999999993</v>
      </c>
      <c r="H29" s="226"/>
      <c r="I29" s="611"/>
      <c r="M29" s="1130"/>
      <c r="O29" s="1131"/>
      <c r="P29" s="1132"/>
      <c r="Q29" s="1132"/>
    </row>
    <row r="30" spans="1:17" s="607" customFormat="1" ht="12.75" customHeight="1" x14ac:dyDescent="0.2">
      <c r="A30" s="608">
        <v>24</v>
      </c>
      <c r="B30" s="609" t="s">
        <v>635</v>
      </c>
      <c r="C30" s="613" t="s">
        <v>483</v>
      </c>
      <c r="D30" s="238">
        <v>46119</v>
      </c>
      <c r="E30" s="239" t="s">
        <v>1001</v>
      </c>
      <c r="F30" s="226">
        <v>1639570.02</v>
      </c>
      <c r="G30" s="226">
        <v>1639570.02</v>
      </c>
      <c r="H30" s="226"/>
      <c r="I30" s="611"/>
      <c r="M30" s="1130"/>
      <c r="O30" s="1131"/>
      <c r="P30" s="1132"/>
      <c r="Q30" s="1132"/>
    </row>
    <row r="31" spans="1:17" s="607" customFormat="1" ht="12.75" customHeight="1" x14ac:dyDescent="0.2">
      <c r="A31" s="608">
        <v>25</v>
      </c>
      <c r="B31" s="609" t="s">
        <v>636</v>
      </c>
      <c r="C31" s="613" t="s">
        <v>363</v>
      </c>
      <c r="D31" s="238">
        <v>46119</v>
      </c>
      <c r="E31" s="239" t="s">
        <v>1001</v>
      </c>
      <c r="F31" s="226">
        <v>1113817.0900000001</v>
      </c>
      <c r="G31" s="226">
        <v>1113817.0900000001</v>
      </c>
      <c r="H31" s="226"/>
      <c r="I31" s="611"/>
      <c r="M31" s="1130"/>
      <c r="O31" s="1131"/>
      <c r="P31" s="1132"/>
      <c r="Q31" s="1132"/>
    </row>
    <row r="32" spans="1:17" s="607" customFormat="1" ht="12.75" customHeight="1" x14ac:dyDescent="0.2">
      <c r="A32" s="608">
        <v>26</v>
      </c>
      <c r="B32" s="609" t="s">
        <v>637</v>
      </c>
      <c r="C32" s="613" t="s">
        <v>364</v>
      </c>
      <c r="D32" s="238">
        <v>46119</v>
      </c>
      <c r="E32" s="239" t="s">
        <v>1001</v>
      </c>
      <c r="F32" s="226">
        <v>1389003.17</v>
      </c>
      <c r="G32" s="226">
        <v>1389003.17</v>
      </c>
      <c r="H32" s="226"/>
      <c r="I32" s="611"/>
      <c r="M32" s="1130"/>
      <c r="O32" s="1131"/>
      <c r="P32" s="1132"/>
      <c r="Q32" s="1132"/>
    </row>
    <row r="33" spans="1:17" s="607" customFormat="1" ht="12.75" customHeight="1" x14ac:dyDescent="0.2">
      <c r="A33" s="608">
        <v>27</v>
      </c>
      <c r="B33" s="609" t="s">
        <v>638</v>
      </c>
      <c r="C33" s="613" t="s">
        <v>365</v>
      </c>
      <c r="D33" s="238">
        <v>46119</v>
      </c>
      <c r="E33" s="239" t="s">
        <v>1001</v>
      </c>
      <c r="F33" s="226">
        <v>2278133.1799999997</v>
      </c>
      <c r="G33" s="226">
        <v>2278133.1799999997</v>
      </c>
      <c r="H33" s="226"/>
      <c r="I33" s="611"/>
      <c r="M33" s="1130"/>
      <c r="O33" s="1131"/>
      <c r="P33" s="1132"/>
      <c r="Q33" s="1132"/>
    </row>
    <row r="34" spans="1:17" s="607" customFormat="1" ht="12.75" customHeight="1" x14ac:dyDescent="0.2">
      <c r="A34" s="608">
        <v>28</v>
      </c>
      <c r="B34" s="609" t="s">
        <v>639</v>
      </c>
      <c r="C34" s="613" t="s">
        <v>582</v>
      </c>
      <c r="D34" s="238">
        <v>46119</v>
      </c>
      <c r="E34" s="239" t="s">
        <v>1001</v>
      </c>
      <c r="F34" s="226">
        <v>458987.99999999994</v>
      </c>
      <c r="G34" s="226">
        <v>458987.99999999994</v>
      </c>
      <c r="H34" s="226"/>
      <c r="I34" s="611"/>
      <c r="M34" s="1130"/>
      <c r="O34" s="1131"/>
      <c r="P34" s="1132"/>
      <c r="Q34" s="1132"/>
    </row>
    <row r="35" spans="1:17" s="607" customFormat="1" ht="12.75" customHeight="1" x14ac:dyDescent="0.2">
      <c r="A35" s="608">
        <v>29</v>
      </c>
      <c r="B35" s="609" t="s">
        <v>640</v>
      </c>
      <c r="C35" s="613" t="s">
        <v>366</v>
      </c>
      <c r="D35" s="238">
        <v>46119</v>
      </c>
      <c r="E35" s="239" t="s">
        <v>1001</v>
      </c>
      <c r="F35" s="226">
        <v>243203.13</v>
      </c>
      <c r="G35" s="226">
        <v>243203.13</v>
      </c>
      <c r="H35" s="226"/>
      <c r="I35" s="611"/>
      <c r="M35" s="1130"/>
      <c r="O35" s="1131"/>
      <c r="P35" s="1132"/>
      <c r="Q35" s="1132"/>
    </row>
    <row r="36" spans="1:17" s="607" customFormat="1" ht="12.75" customHeight="1" x14ac:dyDescent="0.2">
      <c r="A36" s="608">
        <v>30</v>
      </c>
      <c r="B36" s="609" t="s">
        <v>641</v>
      </c>
      <c r="C36" s="613" t="s">
        <v>415</v>
      </c>
      <c r="D36" s="238">
        <v>46119</v>
      </c>
      <c r="E36" s="239" t="s">
        <v>1001</v>
      </c>
      <c r="F36" s="226">
        <v>1195000.8799999999</v>
      </c>
      <c r="G36" s="226">
        <v>1195000.8799999999</v>
      </c>
      <c r="H36" s="226"/>
      <c r="I36" s="612"/>
      <c r="M36" s="1130"/>
      <c r="O36" s="1131"/>
      <c r="P36" s="1132"/>
      <c r="Q36" s="1132"/>
    </row>
    <row r="37" spans="1:17" s="607" customFormat="1" ht="12.75" customHeight="1" x14ac:dyDescent="0.2">
      <c r="A37" s="608">
        <v>31</v>
      </c>
      <c r="B37" s="609" t="s">
        <v>642</v>
      </c>
      <c r="C37" s="613" t="s">
        <v>367</v>
      </c>
      <c r="D37" s="238">
        <v>46119</v>
      </c>
      <c r="E37" s="239" t="s">
        <v>1001</v>
      </c>
      <c r="F37" s="226">
        <v>984274.22</v>
      </c>
      <c r="G37" s="226">
        <v>984274.22</v>
      </c>
      <c r="H37" s="226"/>
      <c r="I37" s="611"/>
      <c r="M37" s="1130"/>
      <c r="O37" s="1131"/>
      <c r="P37" s="1132"/>
      <c r="Q37" s="1132"/>
    </row>
    <row r="38" spans="1:17" s="607" customFormat="1" ht="12.75" customHeight="1" x14ac:dyDescent="0.2">
      <c r="A38" s="608">
        <v>32</v>
      </c>
      <c r="B38" s="609" t="s">
        <v>643</v>
      </c>
      <c r="C38" s="613" t="s">
        <v>581</v>
      </c>
      <c r="D38" s="238">
        <v>46119</v>
      </c>
      <c r="E38" s="239" t="s">
        <v>1001</v>
      </c>
      <c r="F38" s="226">
        <v>211025.6</v>
      </c>
      <c r="G38" s="226">
        <v>211025.6</v>
      </c>
      <c r="H38" s="226"/>
      <c r="I38" s="611"/>
      <c r="M38" s="1130"/>
      <c r="O38" s="1131"/>
      <c r="P38" s="1132"/>
      <c r="Q38" s="1132"/>
    </row>
    <row r="39" spans="1:17" s="607" customFormat="1" ht="12.75" customHeight="1" x14ac:dyDescent="0.2">
      <c r="A39" s="608">
        <v>33</v>
      </c>
      <c r="B39" s="609" t="s">
        <v>644</v>
      </c>
      <c r="C39" s="613" t="s">
        <v>368</v>
      </c>
      <c r="D39" s="238">
        <v>46119</v>
      </c>
      <c r="E39" s="239" t="s">
        <v>1001</v>
      </c>
      <c r="F39" s="226">
        <v>1583661.2999999998</v>
      </c>
      <c r="G39" s="226">
        <v>1583661.2999999998</v>
      </c>
      <c r="H39" s="226"/>
      <c r="I39" s="612"/>
      <c r="M39" s="1130"/>
      <c r="O39" s="1131"/>
      <c r="P39" s="1132"/>
      <c r="Q39" s="1132"/>
    </row>
    <row r="40" spans="1:17" s="607" customFormat="1" ht="12.75" customHeight="1" x14ac:dyDescent="0.2">
      <c r="A40" s="608">
        <v>34</v>
      </c>
      <c r="B40" s="609" t="s">
        <v>645</v>
      </c>
      <c r="C40" s="613" t="s">
        <v>369</v>
      </c>
      <c r="D40" s="238">
        <v>46119</v>
      </c>
      <c r="E40" s="239" t="s">
        <v>1001</v>
      </c>
      <c r="F40" s="226">
        <v>2157155.7400000002</v>
      </c>
      <c r="G40" s="226">
        <v>2157155.7400000002</v>
      </c>
      <c r="H40" s="226"/>
      <c r="I40" s="611"/>
      <c r="M40" s="1130"/>
      <c r="O40" s="1131"/>
      <c r="P40" s="1132"/>
      <c r="Q40" s="1132"/>
    </row>
    <row r="41" spans="1:17" s="607" customFormat="1" ht="12.75" customHeight="1" x14ac:dyDescent="0.2">
      <c r="A41" s="608">
        <v>35</v>
      </c>
      <c r="B41" s="609" t="s">
        <v>624</v>
      </c>
      <c r="C41" s="613" t="s">
        <v>370</v>
      </c>
      <c r="D41" s="238">
        <v>46119</v>
      </c>
      <c r="E41" s="239" t="s">
        <v>1001</v>
      </c>
      <c r="F41" s="226">
        <v>2227351.34</v>
      </c>
      <c r="G41" s="226">
        <v>2227351.34</v>
      </c>
      <c r="H41" s="226"/>
      <c r="I41" s="611"/>
      <c r="M41" s="1130"/>
      <c r="O41" s="1131"/>
      <c r="P41" s="1132"/>
      <c r="Q41" s="1132"/>
    </row>
    <row r="42" spans="1:17" s="607" customFormat="1" ht="12.75" customHeight="1" x14ac:dyDescent="0.2">
      <c r="A42" s="608">
        <v>36</v>
      </c>
      <c r="B42" s="609" t="s">
        <v>646</v>
      </c>
      <c r="C42" s="613" t="s">
        <v>371</v>
      </c>
      <c r="D42" s="238">
        <v>46119</v>
      </c>
      <c r="E42" s="239" t="s">
        <v>1001</v>
      </c>
      <c r="F42" s="226">
        <v>423558.32</v>
      </c>
      <c r="G42" s="226">
        <v>423558.32</v>
      </c>
      <c r="H42" s="226"/>
      <c r="I42" s="611"/>
      <c r="M42" s="1130"/>
      <c r="O42" s="1131"/>
      <c r="P42" s="1132"/>
      <c r="Q42" s="1132"/>
    </row>
    <row r="43" spans="1:17" s="607" customFormat="1" ht="12.75" customHeight="1" x14ac:dyDescent="0.2">
      <c r="A43" s="608">
        <v>37</v>
      </c>
      <c r="B43" s="609" t="s">
        <v>647</v>
      </c>
      <c r="C43" s="613" t="s">
        <v>372</v>
      </c>
      <c r="D43" s="238">
        <v>46119</v>
      </c>
      <c r="E43" s="239" t="s">
        <v>1001</v>
      </c>
      <c r="F43" s="226">
        <v>336346.69</v>
      </c>
      <c r="G43" s="226">
        <v>336346.69</v>
      </c>
      <c r="H43" s="226"/>
      <c r="I43" s="611"/>
      <c r="M43" s="1130"/>
      <c r="O43" s="1131"/>
      <c r="P43" s="1132"/>
      <c r="Q43" s="1132"/>
    </row>
    <row r="44" spans="1:17" s="607" customFormat="1" ht="12.75" customHeight="1" x14ac:dyDescent="0.2">
      <c r="A44" s="608">
        <v>38</v>
      </c>
      <c r="B44" s="609" t="s">
        <v>648</v>
      </c>
      <c r="C44" s="613" t="s">
        <v>373</v>
      </c>
      <c r="D44" s="238">
        <v>46119</v>
      </c>
      <c r="E44" s="239" t="s">
        <v>1001</v>
      </c>
      <c r="F44" s="226">
        <v>10846</v>
      </c>
      <c r="G44" s="226">
        <v>10846</v>
      </c>
      <c r="H44" s="226"/>
      <c r="I44" s="611"/>
      <c r="M44" s="1130"/>
      <c r="O44" s="1131"/>
      <c r="P44" s="1132"/>
      <c r="Q44" s="1132"/>
    </row>
    <row r="45" spans="1:17" s="616" customFormat="1" ht="12" customHeight="1" x14ac:dyDescent="0.2">
      <c r="A45" s="608">
        <v>39</v>
      </c>
      <c r="B45" s="617" t="s">
        <v>649</v>
      </c>
      <c r="C45" s="618" t="s">
        <v>374</v>
      </c>
      <c r="D45" s="238">
        <v>46119</v>
      </c>
      <c r="E45" s="239" t="s">
        <v>1001</v>
      </c>
      <c r="F45" s="619">
        <v>114.8</v>
      </c>
      <c r="G45" s="619">
        <v>114.8</v>
      </c>
      <c r="H45" s="619"/>
      <c r="I45" s="620"/>
      <c r="M45" s="1133"/>
      <c r="O45" s="1131"/>
      <c r="P45" s="1129"/>
      <c r="Q45" s="1129"/>
    </row>
    <row r="46" spans="1:17" s="616" customFormat="1" ht="13.5" thickBot="1" x14ac:dyDescent="0.25">
      <c r="A46" s="947">
        <v>40</v>
      </c>
      <c r="B46" s="621" t="s">
        <v>650</v>
      </c>
      <c r="C46" s="622" t="s">
        <v>375</v>
      </c>
      <c r="D46" s="948">
        <v>46119</v>
      </c>
      <c r="E46" s="949" t="s">
        <v>1001</v>
      </c>
      <c r="F46" s="623">
        <v>0</v>
      </c>
      <c r="G46" s="623">
        <v>0</v>
      </c>
      <c r="H46" s="623"/>
      <c r="I46" s="624"/>
      <c r="M46" s="1133"/>
      <c r="O46" s="1131"/>
      <c r="P46" s="1129"/>
      <c r="Q46" s="1129"/>
    </row>
    <row r="47" spans="1:17" ht="12" customHeight="1" x14ac:dyDescent="0.2">
      <c r="A47" s="152"/>
      <c r="C47" s="152"/>
      <c r="D47" s="595"/>
      <c r="I47" s="596" t="s">
        <v>1005</v>
      </c>
      <c r="O47" s="1131"/>
      <c r="P47" s="152"/>
      <c r="Q47" s="152"/>
    </row>
    <row r="48" spans="1:17" ht="17.25" customHeight="1" x14ac:dyDescent="0.2">
      <c r="A48" s="1297" t="s">
        <v>987</v>
      </c>
      <c r="B48" s="1297"/>
      <c r="C48" s="1297"/>
      <c r="D48" s="1297"/>
      <c r="E48" s="1297"/>
      <c r="F48" s="1297"/>
      <c r="G48" s="1297"/>
      <c r="H48" s="1297"/>
      <c r="I48" s="1297"/>
      <c r="O48" s="1131"/>
      <c r="P48" s="152"/>
      <c r="Q48" s="152"/>
    </row>
    <row r="49" spans="1:17" ht="15" customHeight="1" thickBot="1" x14ac:dyDescent="0.25">
      <c r="A49" s="594"/>
      <c r="B49" s="357"/>
      <c r="C49" s="625"/>
      <c r="D49" s="410"/>
      <c r="E49" s="409"/>
      <c r="F49" s="358"/>
      <c r="G49" s="358"/>
      <c r="H49" s="626"/>
      <c r="I49" s="596"/>
      <c r="O49" s="1131"/>
      <c r="P49" s="152"/>
      <c r="Q49" s="152"/>
    </row>
    <row r="50" spans="1:17" ht="12" customHeight="1" x14ac:dyDescent="0.2">
      <c r="A50" s="1171" t="s">
        <v>341</v>
      </c>
      <c r="B50" s="1291" t="s">
        <v>667</v>
      </c>
      <c r="C50" s="1177" t="s">
        <v>44</v>
      </c>
      <c r="D50" s="599" t="s">
        <v>342</v>
      </c>
      <c r="E50" s="1294" t="s">
        <v>668</v>
      </c>
      <c r="F50" s="1180" t="s">
        <v>985</v>
      </c>
      <c r="G50" s="1183" t="s">
        <v>986</v>
      </c>
      <c r="H50" s="1183"/>
      <c r="I50" s="1186"/>
      <c r="O50" s="1131"/>
      <c r="P50" s="152"/>
      <c r="Q50" s="152"/>
    </row>
    <row r="51" spans="1:17" ht="12" customHeight="1" x14ac:dyDescent="0.2">
      <c r="A51" s="1172"/>
      <c r="B51" s="1292"/>
      <c r="C51" s="1178"/>
      <c r="D51" s="600" t="s">
        <v>984</v>
      </c>
      <c r="E51" s="1187"/>
      <c r="F51" s="1181"/>
      <c r="G51" s="1187" t="s">
        <v>343</v>
      </c>
      <c r="H51" s="1187" t="s">
        <v>344</v>
      </c>
      <c r="I51" s="1295" t="s">
        <v>345</v>
      </c>
      <c r="O51" s="1131"/>
      <c r="P51" s="152"/>
      <c r="Q51" s="152"/>
    </row>
    <row r="52" spans="1:17" ht="15" customHeight="1" thickBot="1" x14ac:dyDescent="0.25">
      <c r="A52" s="1173"/>
      <c r="B52" s="1293"/>
      <c r="C52" s="1179"/>
      <c r="D52" s="601" t="s">
        <v>609</v>
      </c>
      <c r="E52" s="1188"/>
      <c r="F52" s="1182"/>
      <c r="G52" s="1188"/>
      <c r="H52" s="1188"/>
      <c r="I52" s="1296"/>
      <c r="O52" s="1131"/>
      <c r="P52" s="152"/>
      <c r="Q52" s="152"/>
    </row>
    <row r="53" spans="1:17" s="159" customFormat="1" x14ac:dyDescent="0.2">
      <c r="A53" s="602">
        <v>41</v>
      </c>
      <c r="B53" s="603" t="s">
        <v>651</v>
      </c>
      <c r="C53" s="627" t="s">
        <v>376</v>
      </c>
      <c r="D53" s="945">
        <v>46119</v>
      </c>
      <c r="E53" s="946" t="s">
        <v>1001</v>
      </c>
      <c r="F53" s="516">
        <v>5610</v>
      </c>
      <c r="G53" s="628">
        <v>5610</v>
      </c>
      <c r="H53" s="629"/>
      <c r="I53" s="630"/>
      <c r="L53" s="152"/>
      <c r="M53" s="1133"/>
      <c r="O53" s="1131"/>
      <c r="P53" s="1129"/>
      <c r="Q53" s="1129"/>
    </row>
    <row r="54" spans="1:17" s="159" customFormat="1" ht="13.5" customHeight="1" x14ac:dyDescent="0.2">
      <c r="A54" s="608">
        <v>42</v>
      </c>
      <c r="B54" s="609" t="s">
        <v>652</v>
      </c>
      <c r="C54" s="613" t="s">
        <v>377</v>
      </c>
      <c r="D54" s="238">
        <v>46119</v>
      </c>
      <c r="E54" s="239" t="s">
        <v>1001</v>
      </c>
      <c r="F54" s="168">
        <v>5924.3</v>
      </c>
      <c r="G54" s="631">
        <v>5924.3</v>
      </c>
      <c r="H54" s="632"/>
      <c r="I54" s="633"/>
      <c r="L54" s="152"/>
      <c r="M54" s="1133"/>
      <c r="O54" s="1131"/>
      <c r="P54" s="1129"/>
      <c r="Q54" s="1129"/>
    </row>
    <row r="55" spans="1:17" s="159" customFormat="1" ht="12.75" customHeight="1" x14ac:dyDescent="0.2">
      <c r="A55" s="608">
        <v>43</v>
      </c>
      <c r="B55" s="609" t="s">
        <v>653</v>
      </c>
      <c r="C55" s="613" t="s">
        <v>378</v>
      </c>
      <c r="D55" s="238">
        <v>46119</v>
      </c>
      <c r="E55" s="239" t="s">
        <v>1001</v>
      </c>
      <c r="F55" s="168">
        <v>0</v>
      </c>
      <c r="G55" s="631">
        <v>0</v>
      </c>
      <c r="H55" s="632"/>
      <c r="I55" s="633"/>
      <c r="L55" s="152"/>
      <c r="M55" s="1133"/>
      <c r="O55" s="1131"/>
      <c r="P55" s="1129"/>
      <c r="Q55" s="1129"/>
    </row>
    <row r="56" spans="1:17" s="159" customFormat="1" ht="12.75" customHeight="1" x14ac:dyDescent="0.2">
      <c r="A56" s="608">
        <v>44</v>
      </c>
      <c r="B56" s="609" t="s">
        <v>654</v>
      </c>
      <c r="C56" s="360" t="s">
        <v>586</v>
      </c>
      <c r="D56" s="238">
        <v>46119</v>
      </c>
      <c r="E56" s="239" t="s">
        <v>1001</v>
      </c>
      <c r="F56" s="493">
        <v>93432.95</v>
      </c>
      <c r="G56" s="631">
        <v>93432.95</v>
      </c>
      <c r="H56" s="634"/>
      <c r="I56" s="635"/>
      <c r="L56" s="152"/>
      <c r="M56" s="1133"/>
      <c r="O56" s="1131"/>
      <c r="P56" s="1129"/>
      <c r="Q56" s="1129"/>
    </row>
    <row r="57" spans="1:17" s="497" customFormat="1" ht="12.75" customHeight="1" x14ac:dyDescent="0.2">
      <c r="A57" s="608">
        <v>45</v>
      </c>
      <c r="B57" s="609" t="s">
        <v>655</v>
      </c>
      <c r="C57" s="636" t="s">
        <v>379</v>
      </c>
      <c r="D57" s="238">
        <v>46119</v>
      </c>
      <c r="E57" s="239" t="s">
        <v>1001</v>
      </c>
      <c r="F57" s="493">
        <v>81287.460000000006</v>
      </c>
      <c r="G57" s="631">
        <v>81287.460000000006</v>
      </c>
      <c r="H57" s="634"/>
      <c r="I57" s="635"/>
      <c r="L57" s="152"/>
      <c r="M57" s="1133"/>
      <c r="O57" s="1131"/>
      <c r="P57" s="1129"/>
      <c r="Q57" s="1129"/>
    </row>
    <row r="58" spans="1:17" s="497" customFormat="1" ht="12.75" customHeight="1" x14ac:dyDescent="0.2">
      <c r="A58" s="608">
        <v>46</v>
      </c>
      <c r="B58" s="609" t="s">
        <v>656</v>
      </c>
      <c r="C58" s="636" t="s">
        <v>380</v>
      </c>
      <c r="D58" s="238">
        <v>46119</v>
      </c>
      <c r="E58" s="239" t="s">
        <v>1001</v>
      </c>
      <c r="F58" s="493">
        <v>219904.41</v>
      </c>
      <c r="G58" s="631">
        <v>219904.41</v>
      </c>
      <c r="H58" s="634"/>
      <c r="I58" s="635"/>
      <c r="L58" s="152"/>
      <c r="M58" s="1133"/>
      <c r="O58" s="1131"/>
      <c r="P58" s="1129"/>
      <c r="Q58" s="1129"/>
    </row>
    <row r="59" spans="1:17" s="497" customFormat="1" ht="12.75" customHeight="1" x14ac:dyDescent="0.2">
      <c r="A59" s="608">
        <v>47</v>
      </c>
      <c r="B59" s="609" t="s">
        <v>657</v>
      </c>
      <c r="C59" s="636" t="s">
        <v>381</v>
      </c>
      <c r="D59" s="238">
        <v>46119</v>
      </c>
      <c r="E59" s="239" t="s">
        <v>1001</v>
      </c>
      <c r="F59" s="493">
        <v>55094.58</v>
      </c>
      <c r="G59" s="631">
        <v>55094.58</v>
      </c>
      <c r="H59" s="634"/>
      <c r="I59" s="635"/>
      <c r="L59" s="159"/>
      <c r="M59" s="1133"/>
      <c r="O59" s="1131"/>
      <c r="P59" s="1133"/>
      <c r="Q59" s="1133"/>
    </row>
    <row r="60" spans="1:17" s="497" customFormat="1" ht="12.75" customHeight="1" x14ac:dyDescent="0.2">
      <c r="A60" s="608">
        <v>48</v>
      </c>
      <c r="B60" s="609" t="s">
        <v>658</v>
      </c>
      <c r="C60" s="636" t="s">
        <v>382</v>
      </c>
      <c r="D60" s="238">
        <v>46119</v>
      </c>
      <c r="E60" s="239" t="s">
        <v>1001</v>
      </c>
      <c r="F60" s="493">
        <v>77413.399999999994</v>
      </c>
      <c r="G60" s="631">
        <v>77413.399999999994</v>
      </c>
      <c r="H60" s="634"/>
      <c r="I60" s="637"/>
      <c r="L60" s="159"/>
      <c r="M60" s="1133"/>
      <c r="O60" s="1131"/>
      <c r="P60" s="1133"/>
      <c r="Q60" s="1133"/>
    </row>
    <row r="61" spans="1:17" s="497" customFormat="1" ht="12.75" customHeight="1" x14ac:dyDescent="0.2">
      <c r="A61" s="608">
        <v>49</v>
      </c>
      <c r="B61" s="609" t="s">
        <v>659</v>
      </c>
      <c r="C61" s="636" t="s">
        <v>383</v>
      </c>
      <c r="D61" s="238">
        <v>46119</v>
      </c>
      <c r="E61" s="239" t="s">
        <v>1001</v>
      </c>
      <c r="F61" s="493">
        <v>499795.37</v>
      </c>
      <c r="G61" s="631">
        <v>499795.37</v>
      </c>
      <c r="H61" s="634"/>
      <c r="I61" s="637"/>
      <c r="L61" s="159"/>
      <c r="M61" s="1133"/>
      <c r="O61" s="1131"/>
      <c r="P61" s="1133"/>
      <c r="Q61" s="1133"/>
    </row>
    <row r="62" spans="1:17" s="497" customFormat="1" ht="12.75" customHeight="1" x14ac:dyDescent="0.2">
      <c r="A62" s="608">
        <v>50</v>
      </c>
      <c r="B62" s="609" t="s">
        <v>660</v>
      </c>
      <c r="C62" s="636" t="s">
        <v>384</v>
      </c>
      <c r="D62" s="238">
        <v>46119</v>
      </c>
      <c r="E62" s="239" t="s">
        <v>1001</v>
      </c>
      <c r="F62" s="493">
        <v>269382.8</v>
      </c>
      <c r="G62" s="631">
        <v>269382.8</v>
      </c>
      <c r="H62" s="634"/>
      <c r="I62" s="637"/>
      <c r="L62" s="159"/>
      <c r="M62" s="1133"/>
      <c r="O62" s="1131"/>
      <c r="P62" s="1133"/>
      <c r="Q62" s="1133"/>
    </row>
    <row r="63" spans="1:17" s="497" customFormat="1" ht="12.75" customHeight="1" x14ac:dyDescent="0.2">
      <c r="A63" s="608">
        <v>51</v>
      </c>
      <c r="B63" s="609" t="s">
        <v>661</v>
      </c>
      <c r="C63" s="636" t="s">
        <v>755</v>
      </c>
      <c r="D63" s="238">
        <v>46119</v>
      </c>
      <c r="E63" s="239" t="s">
        <v>1001</v>
      </c>
      <c r="F63" s="493">
        <v>48698.619999999995</v>
      </c>
      <c r="G63" s="631">
        <v>48698.619999999995</v>
      </c>
      <c r="H63" s="634"/>
      <c r="I63" s="637"/>
      <c r="M63" s="1130"/>
      <c r="O63" s="1131"/>
      <c r="P63" s="1130"/>
      <c r="Q63" s="1130"/>
    </row>
    <row r="64" spans="1:17" s="497" customFormat="1" ht="12.75" customHeight="1" x14ac:dyDescent="0.2">
      <c r="A64" s="608">
        <v>52</v>
      </c>
      <c r="B64" s="609" t="s">
        <v>662</v>
      </c>
      <c r="C64" s="636" t="s">
        <v>580</v>
      </c>
      <c r="D64" s="238">
        <v>46119</v>
      </c>
      <c r="E64" s="239" t="s">
        <v>1001</v>
      </c>
      <c r="F64" s="493">
        <v>344.22</v>
      </c>
      <c r="G64" s="638">
        <v>0</v>
      </c>
      <c r="H64" s="634"/>
      <c r="I64" s="637">
        <v>344.22</v>
      </c>
      <c r="M64" s="1130"/>
      <c r="O64" s="1131"/>
      <c r="P64" s="1130"/>
      <c r="Q64" s="1130"/>
    </row>
    <row r="65" spans="1:17" s="497" customFormat="1" ht="12.75" customHeight="1" x14ac:dyDescent="0.2">
      <c r="A65" s="608">
        <v>53</v>
      </c>
      <c r="B65" s="609" t="s">
        <v>663</v>
      </c>
      <c r="C65" s="636" t="s">
        <v>385</v>
      </c>
      <c r="D65" s="238">
        <v>46119</v>
      </c>
      <c r="E65" s="239" t="s">
        <v>1001</v>
      </c>
      <c r="F65" s="493">
        <v>400.61</v>
      </c>
      <c r="G65" s="493">
        <v>400.61</v>
      </c>
      <c r="H65" s="634"/>
      <c r="I65" s="637"/>
      <c r="M65" s="1130"/>
      <c r="O65" s="1131"/>
      <c r="P65" s="1130"/>
      <c r="Q65" s="1130"/>
    </row>
    <row r="66" spans="1:17" s="497" customFormat="1" ht="12.75" customHeight="1" x14ac:dyDescent="0.2">
      <c r="A66" s="608">
        <v>54</v>
      </c>
      <c r="B66" s="609" t="s">
        <v>664</v>
      </c>
      <c r="C66" s="636" t="s">
        <v>386</v>
      </c>
      <c r="D66" s="238">
        <v>46119</v>
      </c>
      <c r="E66" s="239" t="s">
        <v>1001</v>
      </c>
      <c r="F66" s="493">
        <v>0</v>
      </c>
      <c r="G66" s="493">
        <v>0</v>
      </c>
      <c r="H66" s="632"/>
      <c r="I66" s="633"/>
      <c r="M66" s="1130"/>
      <c r="O66" s="1131"/>
      <c r="P66" s="1130"/>
      <c r="Q66" s="1130"/>
    </row>
    <row r="67" spans="1:17" s="497" customFormat="1" ht="12.75" customHeight="1" x14ac:dyDescent="0.2">
      <c r="A67" s="608">
        <v>55</v>
      </c>
      <c r="B67" s="609" t="s">
        <v>665</v>
      </c>
      <c r="C67" s="636" t="s">
        <v>484</v>
      </c>
      <c r="D67" s="238">
        <v>46119</v>
      </c>
      <c r="E67" s="239" t="s">
        <v>1001</v>
      </c>
      <c r="F67" s="493">
        <v>238.19</v>
      </c>
      <c r="G67" s="493">
        <v>238.19</v>
      </c>
      <c r="H67" s="634"/>
      <c r="I67" s="635"/>
      <c r="M67" s="1130"/>
      <c r="O67" s="1131"/>
      <c r="P67" s="1130"/>
      <c r="Q67" s="1130"/>
    </row>
    <row r="68" spans="1:17" s="497" customFormat="1" ht="12.75" customHeight="1" thickBot="1" x14ac:dyDescent="0.25">
      <c r="A68" s="639">
        <v>56</v>
      </c>
      <c r="B68" s="640" t="s">
        <v>666</v>
      </c>
      <c r="C68" s="641" t="s">
        <v>585</v>
      </c>
      <c r="D68" s="948">
        <v>46119</v>
      </c>
      <c r="E68" s="949" t="s">
        <v>1001</v>
      </c>
      <c r="F68" s="642">
        <v>0</v>
      </c>
      <c r="G68" s="642">
        <v>0</v>
      </c>
      <c r="H68" s="643"/>
      <c r="I68" s="644"/>
      <c r="M68" s="1130"/>
      <c r="O68" s="1131"/>
      <c r="P68" s="1130"/>
      <c r="Q68" s="1130"/>
    </row>
    <row r="69" spans="1:17" s="497" customFormat="1" ht="12.75" customHeight="1" x14ac:dyDescent="0.2">
      <c r="A69" s="645" t="s">
        <v>387</v>
      </c>
      <c r="B69" s="646"/>
      <c r="C69" s="647"/>
      <c r="D69" s="647"/>
      <c r="E69" s="647"/>
      <c r="F69" s="648">
        <f>SUM(F7:F46)+SUM(F53:F68)</f>
        <v>27576299.799999997</v>
      </c>
      <c r="G69" s="648">
        <f>SUM(G7:G46)+SUM(G53:G68)</f>
        <v>27575955.579999998</v>
      </c>
      <c r="H69" s="648">
        <f>SUM(H7:H46)+SUM(H53:H68)</f>
        <v>0</v>
      </c>
      <c r="I69" s="649">
        <f>SUM(I7:I46)+SUM(I53:I68)</f>
        <v>344.22</v>
      </c>
      <c r="K69" s="1134"/>
      <c r="M69" s="1134"/>
      <c r="P69" s="1130"/>
      <c r="Q69" s="1130"/>
    </row>
    <row r="70" spans="1:17" s="650" customFormat="1" ht="12.75" customHeight="1" thickBot="1" x14ac:dyDescent="0.25">
      <c r="A70" s="651" t="s">
        <v>388</v>
      </c>
      <c r="B70" s="652"/>
      <c r="C70" s="652"/>
      <c r="D70" s="652"/>
      <c r="E70" s="652"/>
      <c r="F70" s="653">
        <v>100</v>
      </c>
      <c r="G70" s="653">
        <f>(G69/F69)*100</f>
        <v>99.99875175421468</v>
      </c>
      <c r="H70" s="653">
        <f>(H69/F69)*100</f>
        <v>0</v>
      </c>
      <c r="I70" s="654">
        <f>(I69/F69)*100</f>
        <v>1.2482457853174344E-3</v>
      </c>
      <c r="K70" s="1135"/>
      <c r="P70" s="1130"/>
      <c r="Q70" s="1130"/>
    </row>
    <row r="71" spans="1:17" s="159" customFormat="1" ht="14.25" customHeight="1" x14ac:dyDescent="0.2">
      <c r="A71" s="615">
        <v>57</v>
      </c>
      <c r="B71" s="656">
        <v>1501</v>
      </c>
      <c r="C71" s="1113" t="s">
        <v>589</v>
      </c>
      <c r="D71" s="1117">
        <v>46189</v>
      </c>
      <c r="E71" s="1168" t="s">
        <v>1328</v>
      </c>
      <c r="F71" s="1167">
        <v>329810.28999999998</v>
      </c>
      <c r="G71" s="226">
        <v>263848.28999999998</v>
      </c>
      <c r="H71" s="226">
        <v>65962</v>
      </c>
      <c r="I71" s="611"/>
      <c r="K71" s="205"/>
      <c r="L71" s="205"/>
      <c r="P71" s="1133"/>
      <c r="Q71" s="1133"/>
    </row>
    <row r="72" spans="1:17" s="497" customFormat="1" ht="12.75" customHeight="1" x14ac:dyDescent="0.2">
      <c r="A72" s="615">
        <v>58</v>
      </c>
      <c r="B72" s="656">
        <v>1502</v>
      </c>
      <c r="C72" s="657" t="s">
        <v>686</v>
      </c>
      <c r="D72" s="1117">
        <v>46189</v>
      </c>
      <c r="E72" s="1169" t="s">
        <v>1328</v>
      </c>
      <c r="F72" s="1167">
        <v>217130.02</v>
      </c>
      <c r="G72" s="226">
        <v>217130.02</v>
      </c>
      <c r="H72" s="226"/>
      <c r="I72" s="611"/>
      <c r="K72" s="205"/>
      <c r="L72" s="205"/>
      <c r="P72" s="1130"/>
      <c r="Q72" s="1130"/>
    </row>
    <row r="73" spans="1:17" s="497" customFormat="1" ht="12.75" customHeight="1" x14ac:dyDescent="0.2">
      <c r="A73" s="615">
        <v>59</v>
      </c>
      <c r="B73" s="658">
        <v>1504</v>
      </c>
      <c r="C73" s="659" t="s">
        <v>777</v>
      </c>
      <c r="D73" s="1117">
        <v>46189</v>
      </c>
      <c r="E73" s="1169" t="s">
        <v>1328</v>
      </c>
      <c r="F73" s="1167">
        <v>0</v>
      </c>
      <c r="G73" s="226"/>
      <c r="H73" s="226"/>
      <c r="I73" s="611"/>
      <c r="K73" s="205"/>
      <c r="L73" s="205"/>
      <c r="P73" s="1130"/>
      <c r="Q73" s="1130"/>
    </row>
    <row r="74" spans="1:17" s="497" customFormat="1" x14ac:dyDescent="0.2">
      <c r="A74" s="615">
        <v>60</v>
      </c>
      <c r="B74" s="658">
        <v>1507</v>
      </c>
      <c r="C74" s="659" t="s">
        <v>669</v>
      </c>
      <c r="D74" s="1117">
        <v>46189</v>
      </c>
      <c r="E74" s="1169" t="s">
        <v>1328</v>
      </c>
      <c r="F74" s="1167">
        <v>0</v>
      </c>
      <c r="G74" s="226"/>
      <c r="H74" s="226"/>
      <c r="I74" s="611"/>
      <c r="K74" s="205"/>
      <c r="L74" s="205"/>
      <c r="P74" s="1130"/>
      <c r="Q74" s="1130"/>
    </row>
    <row r="75" spans="1:17" s="159" customFormat="1" x14ac:dyDescent="0.2">
      <c r="A75" s="615">
        <v>61</v>
      </c>
      <c r="B75" s="658">
        <v>1508</v>
      </c>
      <c r="C75" s="659" t="s">
        <v>389</v>
      </c>
      <c r="D75" s="1117">
        <v>46189</v>
      </c>
      <c r="E75" s="1169" t="s">
        <v>1328</v>
      </c>
      <c r="F75" s="1167">
        <v>1715</v>
      </c>
      <c r="G75" s="226">
        <v>1372</v>
      </c>
      <c r="H75" s="226">
        <v>343</v>
      </c>
      <c r="I75" s="611"/>
      <c r="K75" s="205"/>
      <c r="L75" s="205"/>
      <c r="P75" s="1133"/>
      <c r="Q75" s="1133"/>
    </row>
    <row r="76" spans="1:17" s="159" customFormat="1" x14ac:dyDescent="0.2">
      <c r="A76" s="615">
        <v>62</v>
      </c>
      <c r="B76" s="658">
        <v>1509</v>
      </c>
      <c r="C76" s="659" t="s">
        <v>390</v>
      </c>
      <c r="D76" s="1117">
        <v>46189</v>
      </c>
      <c r="E76" s="1169" t="s">
        <v>1328</v>
      </c>
      <c r="F76" s="1167">
        <v>121080</v>
      </c>
      <c r="G76" s="226">
        <v>121080</v>
      </c>
      <c r="H76" s="226"/>
      <c r="I76" s="611"/>
      <c r="K76" s="205"/>
      <c r="L76" s="205"/>
      <c r="P76" s="1133"/>
      <c r="Q76" s="1133"/>
    </row>
    <row r="77" spans="1:17" s="159" customFormat="1" x14ac:dyDescent="0.2">
      <c r="A77" s="615">
        <v>63</v>
      </c>
      <c r="B77" s="658">
        <v>1510</v>
      </c>
      <c r="C77" s="660" t="s">
        <v>391</v>
      </c>
      <c r="D77" s="1117">
        <v>46189</v>
      </c>
      <c r="E77" s="1169" t="s">
        <v>1328</v>
      </c>
      <c r="F77" s="1167">
        <v>6658.12</v>
      </c>
      <c r="G77" s="226">
        <v>6658.12</v>
      </c>
      <c r="H77" s="226"/>
      <c r="I77" s="611"/>
      <c r="K77" s="205"/>
      <c r="L77" s="205"/>
      <c r="P77" s="1133"/>
      <c r="Q77" s="1133"/>
    </row>
    <row r="78" spans="1:17" s="159" customFormat="1" x14ac:dyDescent="0.2">
      <c r="A78" s="615">
        <v>64</v>
      </c>
      <c r="B78" s="658" t="s">
        <v>759</v>
      </c>
      <c r="C78" s="659" t="s">
        <v>1326</v>
      </c>
      <c r="D78" s="1117">
        <v>46189</v>
      </c>
      <c r="E78" s="1169" t="s">
        <v>1328</v>
      </c>
      <c r="F78" s="1167">
        <v>7160</v>
      </c>
      <c r="G78" s="226">
        <v>7160</v>
      </c>
      <c r="H78" s="226"/>
      <c r="I78" s="611"/>
      <c r="K78" s="205"/>
      <c r="L78" s="205"/>
      <c r="P78" s="1133"/>
      <c r="Q78" s="1133"/>
    </row>
    <row r="79" spans="1:17" s="159" customFormat="1" ht="12.75" customHeight="1" x14ac:dyDescent="0.2">
      <c r="A79" s="615">
        <v>65</v>
      </c>
      <c r="B79" s="658">
        <v>1513</v>
      </c>
      <c r="C79" s="659" t="s">
        <v>392</v>
      </c>
      <c r="D79" s="1117">
        <v>46189</v>
      </c>
      <c r="E79" s="1169" t="s">
        <v>1328</v>
      </c>
      <c r="F79" s="1167">
        <v>64350</v>
      </c>
      <c r="G79" s="226">
        <v>64350</v>
      </c>
      <c r="H79" s="226"/>
      <c r="I79" s="611"/>
      <c r="K79" s="205"/>
      <c r="L79" s="205"/>
      <c r="P79" s="1133"/>
      <c r="Q79" s="1133"/>
    </row>
    <row r="80" spans="1:17" s="159" customFormat="1" ht="12.75" customHeight="1" x14ac:dyDescent="0.2">
      <c r="A80" s="615">
        <v>66</v>
      </c>
      <c r="B80" s="658">
        <v>1515</v>
      </c>
      <c r="C80" s="659" t="s">
        <v>393</v>
      </c>
      <c r="D80" s="1117">
        <v>46189</v>
      </c>
      <c r="E80" s="1169" t="s">
        <v>1328</v>
      </c>
      <c r="F80" s="1167">
        <v>75988.789999999994</v>
      </c>
      <c r="G80" s="226">
        <v>75988.789999999994</v>
      </c>
      <c r="H80" s="226"/>
      <c r="I80" s="611"/>
      <c r="K80" s="205"/>
      <c r="L80" s="205"/>
      <c r="P80" s="1133"/>
      <c r="Q80" s="1133"/>
    </row>
    <row r="81" spans="1:17" s="159" customFormat="1" ht="12.75" customHeight="1" x14ac:dyDescent="0.2">
      <c r="A81" s="615">
        <v>67</v>
      </c>
      <c r="B81" s="658">
        <v>1516</v>
      </c>
      <c r="C81" s="659" t="s">
        <v>394</v>
      </c>
      <c r="D81" s="1117">
        <v>46189</v>
      </c>
      <c r="E81" s="1169" t="s">
        <v>1328</v>
      </c>
      <c r="F81" s="1167">
        <v>18695.5</v>
      </c>
      <c r="G81" s="226">
        <v>18695.5</v>
      </c>
      <c r="H81" s="226"/>
      <c r="I81" s="611"/>
      <c r="K81" s="205"/>
      <c r="L81" s="205"/>
      <c r="P81" s="1133"/>
      <c r="Q81" s="1133"/>
    </row>
    <row r="82" spans="1:17" s="159" customFormat="1" ht="12.75" customHeight="1" x14ac:dyDescent="0.2">
      <c r="A82" s="615">
        <v>68</v>
      </c>
      <c r="B82" s="658">
        <v>1519</v>
      </c>
      <c r="C82" s="659" t="s">
        <v>416</v>
      </c>
      <c r="D82" s="1117">
        <v>46189</v>
      </c>
      <c r="E82" s="1169" t="s">
        <v>1328</v>
      </c>
      <c r="F82" s="1167">
        <v>0</v>
      </c>
      <c r="G82" s="226"/>
      <c r="H82" s="226"/>
      <c r="I82" s="611"/>
      <c r="K82" s="205"/>
      <c r="L82" s="205"/>
      <c r="P82" s="1133"/>
      <c r="Q82" s="1133"/>
    </row>
    <row r="83" spans="1:17" s="159" customFormat="1" ht="12.75" customHeight="1" x14ac:dyDescent="0.2">
      <c r="A83" s="615">
        <v>69</v>
      </c>
      <c r="B83" s="658">
        <v>1520</v>
      </c>
      <c r="C83" s="659" t="s">
        <v>417</v>
      </c>
      <c r="D83" s="1117">
        <v>46189</v>
      </c>
      <c r="E83" s="1169" t="s">
        <v>1328</v>
      </c>
      <c r="F83" s="1167">
        <v>0</v>
      </c>
      <c r="G83" s="226"/>
      <c r="H83" s="226"/>
      <c r="I83" s="611"/>
      <c r="K83" s="205"/>
      <c r="L83" s="205"/>
      <c r="P83" s="1133"/>
      <c r="Q83" s="1133"/>
    </row>
    <row r="84" spans="1:17" s="159" customFormat="1" ht="12.75" customHeight="1" x14ac:dyDescent="0.2">
      <c r="A84" s="615">
        <v>70</v>
      </c>
      <c r="B84" s="658">
        <v>1521</v>
      </c>
      <c r="C84" s="661" t="s">
        <v>395</v>
      </c>
      <c r="D84" s="1117">
        <v>46189</v>
      </c>
      <c r="E84" s="1169" t="s">
        <v>1328</v>
      </c>
      <c r="F84" s="1167">
        <v>0</v>
      </c>
      <c r="G84" s="226"/>
      <c r="H84" s="226"/>
      <c r="I84" s="611"/>
      <c r="K84" s="205"/>
      <c r="L84" s="205"/>
      <c r="P84" s="1133"/>
      <c r="Q84" s="1133"/>
    </row>
    <row r="85" spans="1:17" s="159" customFormat="1" ht="13.5" thickBot="1" x14ac:dyDescent="0.25">
      <c r="A85" s="615">
        <v>71</v>
      </c>
      <c r="B85" s="662">
        <v>1523</v>
      </c>
      <c r="C85" s="1114" t="s">
        <v>397</v>
      </c>
      <c r="D85" s="1117">
        <v>46189</v>
      </c>
      <c r="E85" s="1169" t="s">
        <v>1328</v>
      </c>
      <c r="F85" s="1167">
        <v>10721.75</v>
      </c>
      <c r="G85" s="226">
        <v>10721.75</v>
      </c>
      <c r="H85" s="226"/>
      <c r="I85" s="611"/>
      <c r="K85" s="205"/>
      <c r="L85" s="205"/>
      <c r="P85" s="1133"/>
      <c r="Q85" s="1133"/>
    </row>
    <row r="86" spans="1:17" x14ac:dyDescent="0.2">
      <c r="A86" s="645" t="s">
        <v>398</v>
      </c>
      <c r="B86" s="645"/>
      <c r="C86" s="647"/>
      <c r="D86" s="647"/>
      <c r="E86" s="647"/>
      <c r="F86" s="648">
        <f>SUM(F71:F85)</f>
        <v>853309.47</v>
      </c>
      <c r="G86" s="1115">
        <f>SUM(G71:G85)</f>
        <v>787004.47</v>
      </c>
      <c r="H86" s="648">
        <f>SUM(H71:H85)</f>
        <v>66305</v>
      </c>
      <c r="I86" s="1116">
        <f>SUM(I71:I85)</f>
        <v>0</v>
      </c>
    </row>
    <row r="87" spans="1:17" ht="13.5" thickBot="1" x14ac:dyDescent="0.25">
      <c r="A87" s="651" t="s">
        <v>399</v>
      </c>
      <c r="B87" s="651"/>
      <c r="C87" s="652"/>
      <c r="D87" s="652"/>
      <c r="E87" s="652"/>
      <c r="F87" s="653">
        <v>100</v>
      </c>
      <c r="G87" s="1137" t="s">
        <v>37</v>
      </c>
      <c r="H87" s="1138" t="s">
        <v>37</v>
      </c>
      <c r="I87" s="1139" t="s">
        <v>37</v>
      </c>
    </row>
    <row r="88" spans="1:17" ht="4.5" customHeight="1" x14ac:dyDescent="0.2">
      <c r="A88" s="152"/>
      <c r="B88" s="497"/>
      <c r="C88" s="152"/>
      <c r="D88" s="663"/>
      <c r="E88" s="663"/>
      <c r="F88" s="358"/>
      <c r="G88" s="358"/>
      <c r="H88" s="358"/>
      <c r="I88" s="358"/>
    </row>
    <row r="89" spans="1:17" ht="18" customHeight="1" x14ac:dyDescent="0.2">
      <c r="A89" s="950"/>
      <c r="B89" s="1290"/>
      <c r="C89" s="1290"/>
      <c r="D89" s="1290"/>
      <c r="E89" s="1290"/>
      <c r="F89" s="1290"/>
      <c r="G89" s="1290"/>
      <c r="H89" s="1290"/>
      <c r="I89" s="1290"/>
    </row>
    <row r="90" spans="1:17" x14ac:dyDescent="0.2">
      <c r="A90" s="152"/>
      <c r="B90" s="152"/>
      <c r="C90" s="152"/>
      <c r="D90" s="595"/>
      <c r="I90" s="596" t="s">
        <v>1006</v>
      </c>
    </row>
    <row r="91" spans="1:17" ht="18.75" customHeight="1" x14ac:dyDescent="0.2">
      <c r="A91" s="664" t="s">
        <v>987</v>
      </c>
      <c r="B91" s="597"/>
      <c r="C91" s="597"/>
      <c r="D91" s="597"/>
      <c r="E91" s="597"/>
      <c r="F91" s="597"/>
      <c r="G91" s="597"/>
      <c r="H91" s="597"/>
      <c r="I91" s="597"/>
    </row>
    <row r="92" spans="1:17" ht="8.25" customHeight="1" thickBot="1" x14ac:dyDescent="0.25">
      <c r="A92" s="152"/>
      <c r="C92" s="152"/>
    </row>
    <row r="93" spans="1:17" ht="12" customHeight="1" x14ac:dyDescent="0.2">
      <c r="A93" s="1171" t="s">
        <v>341</v>
      </c>
      <c r="B93" s="1291" t="s">
        <v>667</v>
      </c>
      <c r="C93" s="1177" t="s">
        <v>44</v>
      </c>
      <c r="D93" s="599" t="s">
        <v>342</v>
      </c>
      <c r="E93" s="1294" t="s">
        <v>668</v>
      </c>
      <c r="F93" s="1180" t="s">
        <v>985</v>
      </c>
      <c r="G93" s="1183" t="s">
        <v>986</v>
      </c>
      <c r="H93" s="1183"/>
      <c r="I93" s="1186"/>
    </row>
    <row r="94" spans="1:17" ht="12" customHeight="1" x14ac:dyDescent="0.2">
      <c r="A94" s="1172"/>
      <c r="B94" s="1292"/>
      <c r="C94" s="1178"/>
      <c r="D94" s="600" t="s">
        <v>984</v>
      </c>
      <c r="E94" s="1187"/>
      <c r="F94" s="1181"/>
      <c r="G94" s="1187" t="s">
        <v>343</v>
      </c>
      <c r="H94" s="1187" t="s">
        <v>344</v>
      </c>
      <c r="I94" s="1295" t="s">
        <v>345</v>
      </c>
    </row>
    <row r="95" spans="1:17" ht="15" customHeight="1" thickBot="1" x14ac:dyDescent="0.25">
      <c r="A95" s="1173"/>
      <c r="B95" s="1293"/>
      <c r="C95" s="1179"/>
      <c r="D95" s="601" t="s">
        <v>609</v>
      </c>
      <c r="E95" s="1188"/>
      <c r="F95" s="1182"/>
      <c r="G95" s="1188"/>
      <c r="H95" s="1188"/>
      <c r="I95" s="1296"/>
    </row>
    <row r="96" spans="1:17" s="159" customFormat="1" ht="15" customHeight="1" thickBot="1" x14ac:dyDescent="0.25">
      <c r="A96" s="665">
        <v>72</v>
      </c>
      <c r="B96" s="666">
        <v>1601</v>
      </c>
      <c r="C96" s="520" t="s">
        <v>400</v>
      </c>
      <c r="D96" s="667">
        <v>46105</v>
      </c>
      <c r="E96" s="668" t="s">
        <v>998</v>
      </c>
      <c r="F96" s="516">
        <v>2419243.21</v>
      </c>
      <c r="G96" s="180">
        <v>1939243.21</v>
      </c>
      <c r="H96" s="180">
        <v>480000</v>
      </c>
      <c r="I96" s="669">
        <v>0</v>
      </c>
      <c r="P96" s="1133"/>
      <c r="Q96" s="1133"/>
    </row>
    <row r="97" spans="1:17" s="159" customFormat="1" x14ac:dyDescent="0.2">
      <c r="A97" s="645" t="s">
        <v>401</v>
      </c>
      <c r="B97" s="647"/>
      <c r="C97" s="647"/>
      <c r="D97" s="647"/>
      <c r="E97" s="670"/>
      <c r="F97" s="648">
        <f>F96</f>
        <v>2419243.21</v>
      </c>
      <c r="G97" s="648">
        <f>G96</f>
        <v>1939243.21</v>
      </c>
      <c r="H97" s="648">
        <f>SUM(H96)</f>
        <v>480000</v>
      </c>
      <c r="I97" s="649">
        <f>SUM(I96)</f>
        <v>0</v>
      </c>
      <c r="J97" s="414"/>
      <c r="P97" s="1133"/>
      <c r="Q97" s="1133"/>
    </row>
    <row r="98" spans="1:17" s="159" customFormat="1" ht="13.5" customHeight="1" thickBot="1" x14ac:dyDescent="0.25">
      <c r="A98" s="651" t="s">
        <v>402</v>
      </c>
      <c r="B98" s="652"/>
      <c r="C98" s="652"/>
      <c r="D98" s="1140"/>
      <c r="E98" s="1141"/>
      <c r="F98" s="1142">
        <v>0</v>
      </c>
      <c r="G98" s="1142">
        <v>0</v>
      </c>
      <c r="H98" s="1142">
        <v>0</v>
      </c>
      <c r="I98" s="1139">
        <v>0</v>
      </c>
      <c r="P98" s="1133"/>
      <c r="Q98" s="1133"/>
    </row>
    <row r="99" spans="1:17" s="159" customFormat="1" ht="12.75" customHeight="1" x14ac:dyDescent="0.2">
      <c r="A99" s="602">
        <v>73</v>
      </c>
      <c r="B99" s="671">
        <v>1701</v>
      </c>
      <c r="C99" s="729" t="s">
        <v>403</v>
      </c>
      <c r="D99" s="733">
        <v>46147</v>
      </c>
      <c r="E99" s="930" t="s">
        <v>999</v>
      </c>
      <c r="F99" s="516">
        <v>0</v>
      </c>
      <c r="G99" s="516">
        <v>0</v>
      </c>
      <c r="H99" s="516">
        <v>0</v>
      </c>
      <c r="I99" s="735">
        <v>0</v>
      </c>
      <c r="P99" s="1133"/>
      <c r="Q99" s="1133"/>
    </row>
    <row r="100" spans="1:17" s="159" customFormat="1" ht="12.75" customHeight="1" x14ac:dyDescent="0.2">
      <c r="A100" s="608">
        <v>74</v>
      </c>
      <c r="B100" s="672">
        <v>1702</v>
      </c>
      <c r="C100" s="657" t="s">
        <v>404</v>
      </c>
      <c r="D100" s="730">
        <v>46147</v>
      </c>
      <c r="E100" s="931" t="s">
        <v>999</v>
      </c>
      <c r="F100" s="168">
        <v>0</v>
      </c>
      <c r="G100" s="168">
        <v>0</v>
      </c>
      <c r="H100" s="168">
        <v>0</v>
      </c>
      <c r="I100" s="612">
        <v>0</v>
      </c>
      <c r="P100" s="1133"/>
      <c r="Q100" s="1133"/>
    </row>
    <row r="101" spans="1:17" s="159" customFormat="1" ht="12.75" customHeight="1" x14ac:dyDescent="0.2">
      <c r="A101" s="608">
        <v>75</v>
      </c>
      <c r="B101" s="673">
        <v>1703</v>
      </c>
      <c r="C101" s="659" t="s">
        <v>1000</v>
      </c>
      <c r="D101" s="730">
        <v>46147</v>
      </c>
      <c r="E101" s="931" t="s">
        <v>999</v>
      </c>
      <c r="F101" s="168">
        <v>274241.5</v>
      </c>
      <c r="G101" s="168">
        <v>219393.5</v>
      </c>
      <c r="H101" s="168">
        <v>54848</v>
      </c>
      <c r="I101" s="612">
        <v>0</v>
      </c>
      <c r="K101" s="205"/>
      <c r="P101" s="1133"/>
      <c r="Q101" s="1133"/>
    </row>
    <row r="102" spans="1:17" s="159" customFormat="1" ht="12.75" customHeight="1" x14ac:dyDescent="0.2">
      <c r="A102" s="608">
        <v>76</v>
      </c>
      <c r="B102" s="672">
        <v>1704</v>
      </c>
      <c r="C102" s="657" t="s">
        <v>405</v>
      </c>
      <c r="D102" s="730">
        <v>46147</v>
      </c>
      <c r="E102" s="931" t="s">
        <v>999</v>
      </c>
      <c r="F102" s="168">
        <v>150117.98000000001</v>
      </c>
      <c r="G102" s="168">
        <v>150117.98000000001</v>
      </c>
      <c r="H102" s="168">
        <v>0</v>
      </c>
      <c r="I102" s="612">
        <v>0</v>
      </c>
      <c r="K102" s="205"/>
      <c r="P102" s="1133"/>
      <c r="Q102" s="1133"/>
    </row>
    <row r="103" spans="1:17" s="159" customFormat="1" ht="12.75" customHeight="1" x14ac:dyDescent="0.2">
      <c r="A103" s="608">
        <v>77</v>
      </c>
      <c r="B103" s="658">
        <v>1705</v>
      </c>
      <c r="C103" s="731" t="s">
        <v>406</v>
      </c>
      <c r="D103" s="730">
        <v>46147</v>
      </c>
      <c r="E103" s="931" t="s">
        <v>999</v>
      </c>
      <c r="F103" s="168">
        <v>214152.63</v>
      </c>
      <c r="G103" s="168">
        <v>214152.63</v>
      </c>
      <c r="H103" s="168">
        <v>0</v>
      </c>
      <c r="I103" s="612">
        <v>0</v>
      </c>
      <c r="K103" s="205"/>
      <c r="P103" s="1133"/>
      <c r="Q103" s="1133"/>
    </row>
    <row r="104" spans="1:17" s="159" customFormat="1" ht="12.75" customHeight="1" x14ac:dyDescent="0.2">
      <c r="A104" s="608">
        <v>78</v>
      </c>
      <c r="B104" s="658">
        <v>1706</v>
      </c>
      <c r="C104" s="659" t="s">
        <v>587</v>
      </c>
      <c r="D104" s="730">
        <v>46147</v>
      </c>
      <c r="E104" s="931" t="s">
        <v>999</v>
      </c>
      <c r="F104" s="168">
        <v>442632.88</v>
      </c>
      <c r="G104" s="168">
        <v>442632.88</v>
      </c>
      <c r="H104" s="168">
        <v>0</v>
      </c>
      <c r="I104" s="612">
        <v>0</v>
      </c>
      <c r="K104" s="205"/>
      <c r="P104" s="1133"/>
      <c r="Q104" s="1133"/>
    </row>
    <row r="105" spans="1:17" s="159" customFormat="1" ht="12.75" customHeight="1" thickBot="1" x14ac:dyDescent="0.25">
      <c r="A105" s="947">
        <v>79</v>
      </c>
      <c r="B105" s="674">
        <v>1707</v>
      </c>
      <c r="C105" s="732" t="s">
        <v>715</v>
      </c>
      <c r="D105" s="734">
        <v>46147</v>
      </c>
      <c r="E105" s="932" t="s">
        <v>999</v>
      </c>
      <c r="F105" s="736">
        <v>248521.5</v>
      </c>
      <c r="G105" s="736">
        <v>198817.2</v>
      </c>
      <c r="H105" s="736">
        <v>49704.3</v>
      </c>
      <c r="I105" s="737">
        <v>0</v>
      </c>
      <c r="K105" s="205"/>
      <c r="P105" s="1133"/>
      <c r="Q105" s="1133"/>
    </row>
    <row r="106" spans="1:17" s="159" customFormat="1" ht="13.5" customHeight="1" x14ac:dyDescent="0.2">
      <c r="A106" s="675" t="s">
        <v>788</v>
      </c>
      <c r="B106" s="676"/>
      <c r="C106" s="676"/>
      <c r="D106" s="676"/>
      <c r="E106" s="676"/>
      <c r="F106" s="677">
        <f>SUM(F99:F105)</f>
        <v>1329666.49</v>
      </c>
      <c r="G106" s="677">
        <f>SUM(G99:G105)</f>
        <v>1225114.19</v>
      </c>
      <c r="H106" s="677">
        <f>SUM(H99:H105)</f>
        <v>104552.3</v>
      </c>
      <c r="I106" s="678">
        <f>SUM(I99:I105)</f>
        <v>0</v>
      </c>
      <c r="K106" s="205"/>
      <c r="P106" s="1133"/>
      <c r="Q106" s="1133"/>
    </row>
    <row r="107" spans="1:17" s="159" customFormat="1" ht="13.5" customHeight="1" thickBot="1" x14ac:dyDescent="0.25">
      <c r="A107" s="679" t="s">
        <v>407</v>
      </c>
      <c r="B107" s="680"/>
      <c r="C107" s="680"/>
      <c r="D107" s="680"/>
      <c r="E107" s="680"/>
      <c r="F107" s="653">
        <v>100</v>
      </c>
      <c r="G107" s="653">
        <f>G106/(F106)*100</f>
        <v>92.136953079113852</v>
      </c>
      <c r="H107" s="653">
        <f>H106/(F106)*100</f>
        <v>7.8630469208861546</v>
      </c>
      <c r="I107" s="654">
        <f>I106/(F106)*100</f>
        <v>0</v>
      </c>
      <c r="P107" s="1133"/>
      <c r="Q107" s="1133"/>
    </row>
    <row r="108" spans="1:17" s="159" customFormat="1" ht="13.5" customHeight="1" thickBot="1" x14ac:dyDescent="0.25">
      <c r="A108" s="681">
        <v>80</v>
      </c>
      <c r="B108" s="662">
        <v>1801</v>
      </c>
      <c r="C108" s="682" t="s">
        <v>408</v>
      </c>
      <c r="D108" s="683">
        <v>46119</v>
      </c>
      <c r="E108" s="684" t="s">
        <v>982</v>
      </c>
      <c r="F108" s="685">
        <v>45281.64</v>
      </c>
      <c r="G108" s="685">
        <v>45281.64</v>
      </c>
      <c r="H108" s="686">
        <v>0</v>
      </c>
      <c r="I108" s="687">
        <v>0</v>
      </c>
      <c r="P108" s="1133"/>
      <c r="Q108" s="1133"/>
    </row>
    <row r="109" spans="1:17" s="159" customFormat="1" ht="13.5" customHeight="1" x14ac:dyDescent="0.2">
      <c r="A109" s="645" t="s">
        <v>409</v>
      </c>
      <c r="B109" s="647"/>
      <c r="C109" s="647"/>
      <c r="D109" s="647"/>
      <c r="E109" s="670"/>
      <c r="F109" s="648">
        <f>F108</f>
        <v>45281.64</v>
      </c>
      <c r="G109" s="648">
        <f>G108</f>
        <v>45281.64</v>
      </c>
      <c r="H109" s="648">
        <f>H108</f>
        <v>0</v>
      </c>
      <c r="I109" s="649">
        <f>I108</f>
        <v>0</v>
      </c>
      <c r="P109" s="1133"/>
      <c r="Q109" s="1133"/>
    </row>
    <row r="110" spans="1:17" s="159" customFormat="1" ht="13.5" customHeight="1" thickBot="1" x14ac:dyDescent="0.25">
      <c r="A110" s="688" t="s">
        <v>714</v>
      </c>
      <c r="B110" s="689"/>
      <c r="C110" s="689"/>
      <c r="D110" s="689"/>
      <c r="E110" s="690"/>
      <c r="F110" s="653">
        <v>100</v>
      </c>
      <c r="G110" s="653">
        <f>G109/(F109)*100</f>
        <v>100</v>
      </c>
      <c r="H110" s="653">
        <f>H109/(F109)*100</f>
        <v>0</v>
      </c>
      <c r="I110" s="654">
        <v>0</v>
      </c>
      <c r="P110" s="1133"/>
      <c r="Q110" s="1133"/>
    </row>
    <row r="111" spans="1:17" s="159" customFormat="1" ht="13.5" thickBot="1" x14ac:dyDescent="0.25">
      <c r="A111" s="693">
        <v>81</v>
      </c>
      <c r="B111" s="662">
        <v>1910</v>
      </c>
      <c r="C111" s="694" t="s">
        <v>411</v>
      </c>
      <c r="D111" s="683">
        <v>46105</v>
      </c>
      <c r="E111" s="692" t="s">
        <v>983</v>
      </c>
      <c r="F111" s="695">
        <v>120125.67</v>
      </c>
      <c r="G111" s="695">
        <v>96100.54</v>
      </c>
      <c r="H111" s="695">
        <v>24025.13</v>
      </c>
      <c r="I111" s="696">
        <v>0</v>
      </c>
      <c r="N111" s="1136"/>
      <c r="P111" s="1133"/>
      <c r="Q111" s="1133"/>
    </row>
    <row r="112" spans="1:17" s="159" customFormat="1" x14ac:dyDescent="0.2">
      <c r="A112" s="697" t="s">
        <v>412</v>
      </c>
      <c r="B112" s="698"/>
      <c r="C112" s="647"/>
      <c r="D112" s="647"/>
      <c r="E112" s="670"/>
      <c r="F112" s="648">
        <f>SUM(F111:F111)</f>
        <v>120125.67</v>
      </c>
      <c r="G112" s="648">
        <f>SUM(G111:G111)</f>
        <v>96100.54</v>
      </c>
      <c r="H112" s="648">
        <f>SUM(H111:H111)</f>
        <v>24025.13</v>
      </c>
      <c r="I112" s="649">
        <f>SUM(I111:I111)</f>
        <v>0</v>
      </c>
      <c r="P112" s="1133"/>
      <c r="Q112" s="1133"/>
    </row>
    <row r="113" spans="1:17" s="159" customFormat="1" ht="13.5" thickBot="1" x14ac:dyDescent="0.25">
      <c r="A113" s="651" t="s">
        <v>588</v>
      </c>
      <c r="B113" s="699"/>
      <c r="C113" s="652"/>
      <c r="D113" s="652"/>
      <c r="E113" s="700"/>
      <c r="F113" s="653">
        <v>100</v>
      </c>
      <c r="G113" s="653">
        <f>G112/(F112)*100</f>
        <v>80.000003329846152</v>
      </c>
      <c r="H113" s="653">
        <f>H112/(F112)*100</f>
        <v>19.999996670153848</v>
      </c>
      <c r="I113" s="654">
        <v>0</v>
      </c>
      <c r="P113" s="1133"/>
      <c r="Q113" s="1133"/>
    </row>
    <row r="114" spans="1:17" s="159" customFormat="1" x14ac:dyDescent="0.2">
      <c r="A114" s="701" t="s">
        <v>413</v>
      </c>
      <c r="B114" s="702"/>
      <c r="C114" s="703"/>
      <c r="D114" s="703"/>
      <c r="E114" s="703"/>
      <c r="F114" s="704">
        <f>F69+F86+F97+F106+F109+F112</f>
        <v>32343926.279999997</v>
      </c>
      <c r="G114" s="704">
        <f>G69+G86+G97+G106+G109+G112</f>
        <v>31668699.629999999</v>
      </c>
      <c r="H114" s="704">
        <f>H69+H86+H97+H106+H109+H112</f>
        <v>674882.43</v>
      </c>
      <c r="I114" s="705">
        <f>I69+I86+I97+I106+I109+I112</f>
        <v>344.22</v>
      </c>
      <c r="P114" s="1133"/>
      <c r="Q114" s="1133"/>
    </row>
    <row r="115" spans="1:17" s="159" customFormat="1" ht="13.5" thickBot="1" x14ac:dyDescent="0.25">
      <c r="A115" s="706" t="s">
        <v>414</v>
      </c>
      <c r="B115" s="707"/>
      <c r="C115" s="708"/>
      <c r="D115" s="709"/>
      <c r="E115" s="710"/>
      <c r="F115" s="711">
        <v>100</v>
      </c>
      <c r="G115" s="711">
        <f>G114/(F114)*100</f>
        <v>97.912354102731399</v>
      </c>
      <c r="H115" s="711">
        <f>H114/(F114)*100</f>
        <v>2.0865816479965096</v>
      </c>
      <c r="I115" s="712">
        <f>I114/F114*100</f>
        <v>1.0642492720893007E-3</v>
      </c>
      <c r="P115" s="1133"/>
      <c r="Q115" s="1133"/>
    </row>
    <row r="116" spans="1:17" ht="6.75" customHeight="1" x14ac:dyDescent="0.2"/>
    <row r="117" spans="1:17" ht="13.5" customHeight="1" x14ac:dyDescent="0.2">
      <c r="A117" s="950"/>
      <c r="B117" s="951"/>
      <c r="C117" s="951"/>
      <c r="D117" s="951"/>
      <c r="E117" s="951"/>
      <c r="F117" s="951"/>
      <c r="G117" s="951"/>
      <c r="H117" s="951"/>
      <c r="I117" s="951"/>
    </row>
    <row r="118" spans="1:17" ht="13.5" customHeight="1" x14ac:dyDescent="0.2">
      <c r="D118" s="714"/>
      <c r="E118" s="715"/>
      <c r="F118" s="715"/>
      <c r="G118" s="715"/>
      <c r="H118" s="715"/>
      <c r="I118" s="716"/>
    </row>
  </sheetData>
  <mergeCells count="30">
    <mergeCell ref="A2:I2"/>
    <mergeCell ref="A4:A6"/>
    <mergeCell ref="B4:B6"/>
    <mergeCell ref="C4:C6"/>
    <mergeCell ref="E4:E6"/>
    <mergeCell ref="F4:F6"/>
    <mergeCell ref="G4:I4"/>
    <mergeCell ref="G5:G6"/>
    <mergeCell ref="H5:H6"/>
    <mergeCell ref="I5:I6"/>
    <mergeCell ref="A48:I48"/>
    <mergeCell ref="A50:A52"/>
    <mergeCell ref="B50:B52"/>
    <mergeCell ref="C50:C52"/>
    <mergeCell ref="E50:E52"/>
    <mergeCell ref="F50:F52"/>
    <mergeCell ref="G50:I50"/>
    <mergeCell ref="G51:G52"/>
    <mergeCell ref="H51:H52"/>
    <mergeCell ref="I51:I52"/>
    <mergeCell ref="B89:I89"/>
    <mergeCell ref="A93:A95"/>
    <mergeCell ref="B93:B95"/>
    <mergeCell ref="C93:C95"/>
    <mergeCell ref="E93:E95"/>
    <mergeCell ref="F93:F95"/>
    <mergeCell ref="G93:I93"/>
    <mergeCell ref="G94:G95"/>
    <mergeCell ref="H94:H95"/>
    <mergeCell ref="I94:I95"/>
  </mergeCells>
  <printOptions horizontalCentered="1"/>
  <pageMargins left="0.59055118110236227" right="0.59055118110236227" top="0.51181102362204722" bottom="0.51181102362204722" header="0.19685039370078741" footer="0.19685039370078741"/>
  <pageSetup paperSize="9" scale="86" fitToWidth="0" fitToHeight="0" orientation="landscape" r:id="rId1"/>
  <headerFooter alignWithMargins="0"/>
  <rowBreaks count="2" manualBreakCount="2">
    <brk id="46" max="16383" man="1"/>
    <brk id="89" max="16383" man="1"/>
  </rowBreaks>
  <ignoredErrors>
    <ignoredError sqref="B7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1E92-F404-47E2-89FA-8A5B33D1F50D}">
  <sheetPr>
    <tabColor theme="3" tint="0.39997558519241921"/>
  </sheetPr>
  <dimension ref="A1:Q16"/>
  <sheetViews>
    <sheetView workbookViewId="0">
      <selection activeCell="G30" sqref="G30"/>
    </sheetView>
  </sheetViews>
  <sheetFormatPr defaultRowHeight="12.75" x14ac:dyDescent="0.2"/>
  <cols>
    <col min="1" max="1" width="3.7109375" style="152" customWidth="1"/>
    <col min="2" max="2" width="4.7109375" style="152" customWidth="1"/>
    <col min="3" max="3" width="65" style="152" customWidth="1"/>
    <col min="4" max="4" width="11.85546875" style="152" customWidth="1"/>
    <col min="5" max="5" width="13.140625" style="152" customWidth="1"/>
    <col min="6" max="6" width="12" style="152" customWidth="1"/>
    <col min="7" max="7" width="13.5703125" style="152" customWidth="1"/>
    <col min="8" max="8" width="11" style="152" customWidth="1"/>
    <col min="9" max="9" width="12.28515625" style="152" bestFit="1" customWidth="1"/>
    <col min="10" max="10" width="16.7109375" style="152" customWidth="1"/>
    <col min="11" max="11" width="9.85546875" style="152" bestFit="1" customWidth="1"/>
    <col min="12" max="16384" width="9.140625" style="152"/>
  </cols>
  <sheetData>
    <row r="1" spans="1:17" x14ac:dyDescent="0.2">
      <c r="I1" s="908">
        <v>8</v>
      </c>
    </row>
    <row r="2" spans="1:17" ht="18" customHeight="1" x14ac:dyDescent="0.25">
      <c r="A2" s="1170" t="s">
        <v>996</v>
      </c>
      <c r="B2" s="1170"/>
      <c r="C2" s="1170"/>
      <c r="D2" s="1170"/>
      <c r="E2" s="1170"/>
      <c r="F2" s="1170"/>
      <c r="G2" s="1170"/>
    </row>
    <row r="3" spans="1:17" ht="12.75" customHeight="1" thickBot="1" x14ac:dyDescent="0.25">
      <c r="A3" s="909"/>
      <c r="B3" s="909"/>
      <c r="C3" s="909"/>
      <c r="D3" s="909"/>
      <c r="E3" s="909"/>
      <c r="F3" s="909"/>
      <c r="G3" s="910"/>
    </row>
    <row r="4" spans="1:17" ht="12.6" customHeight="1" x14ac:dyDescent="0.2">
      <c r="A4" s="1171" t="s">
        <v>341</v>
      </c>
      <c r="B4" s="1174" t="s">
        <v>667</v>
      </c>
      <c r="C4" s="1177" t="s">
        <v>44</v>
      </c>
      <c r="D4" s="599" t="s">
        <v>342</v>
      </c>
      <c r="E4" s="1180" t="s">
        <v>989</v>
      </c>
      <c r="F4" s="1183" t="s">
        <v>997</v>
      </c>
      <c r="G4" s="1183" t="s">
        <v>990</v>
      </c>
      <c r="H4" s="1183"/>
      <c r="I4" s="1186"/>
    </row>
    <row r="5" spans="1:17" ht="16.5" customHeight="1" x14ac:dyDescent="0.2">
      <c r="A5" s="1172"/>
      <c r="B5" s="1175"/>
      <c r="C5" s="1178"/>
      <c r="D5" s="600" t="s">
        <v>984</v>
      </c>
      <c r="E5" s="1181"/>
      <c r="F5" s="1184"/>
      <c r="G5" s="1187" t="s">
        <v>991</v>
      </c>
      <c r="H5" s="1187" t="s">
        <v>992</v>
      </c>
      <c r="I5" s="1189" t="s">
        <v>993</v>
      </c>
      <c r="J5" s="911"/>
    </row>
    <row r="6" spans="1:17" ht="16.5" customHeight="1" thickBot="1" x14ac:dyDescent="0.25">
      <c r="A6" s="1173"/>
      <c r="B6" s="1176"/>
      <c r="C6" s="1179"/>
      <c r="D6" s="601" t="s">
        <v>994</v>
      </c>
      <c r="E6" s="1182"/>
      <c r="F6" s="1185"/>
      <c r="G6" s="1188"/>
      <c r="H6" s="1188"/>
      <c r="I6" s="1190"/>
      <c r="J6" s="911"/>
    </row>
    <row r="7" spans="1:17" s="940" customFormat="1" ht="12.75" customHeight="1" thickBot="1" x14ac:dyDescent="0.25">
      <c r="A7" s="933">
        <v>1</v>
      </c>
      <c r="B7" s="934" t="s">
        <v>629</v>
      </c>
      <c r="C7" s="935" t="s">
        <v>584</v>
      </c>
      <c r="D7" s="936">
        <v>46119</v>
      </c>
      <c r="E7" s="937" t="s">
        <v>1001</v>
      </c>
      <c r="F7" s="938">
        <v>64162.99</v>
      </c>
      <c r="G7" s="938">
        <v>64162.99</v>
      </c>
      <c r="H7" s="938"/>
      <c r="I7" s="939"/>
      <c r="M7" s="941"/>
      <c r="O7" s="942"/>
      <c r="P7" s="943"/>
      <c r="Q7" s="943"/>
    </row>
    <row r="8" spans="1:17" s="159" customFormat="1" ht="14.25" customHeight="1" thickBot="1" x14ac:dyDescent="0.25">
      <c r="A8" s="914" t="s">
        <v>387</v>
      </c>
      <c r="B8" s="915"/>
      <c r="C8" s="916"/>
      <c r="D8" s="917"/>
      <c r="E8" s="917"/>
      <c r="F8" s="918">
        <f>SUM(F7:F7)</f>
        <v>64162.99</v>
      </c>
      <c r="G8" s="918">
        <f>SUM(G7:G7)</f>
        <v>64162.99</v>
      </c>
      <c r="H8" s="918">
        <f>SUM(H7:H7)</f>
        <v>0</v>
      </c>
      <c r="I8" s="919">
        <f>SUM(I7:I7)</f>
        <v>0</v>
      </c>
      <c r="J8" s="205"/>
    </row>
    <row r="9" spans="1:17" s="358" customFormat="1" ht="12.75" customHeight="1" thickBot="1" x14ac:dyDescent="0.25">
      <c r="A9" s="608">
        <v>2</v>
      </c>
      <c r="B9" s="658">
        <v>1522</v>
      </c>
      <c r="C9" s="659" t="s">
        <v>396</v>
      </c>
      <c r="D9" s="1117">
        <v>46189</v>
      </c>
      <c r="E9" s="1169" t="s">
        <v>1328</v>
      </c>
      <c r="F9" s="1167">
        <v>110561.21</v>
      </c>
      <c r="G9" s="655">
        <v>110561.21</v>
      </c>
      <c r="H9" s="655"/>
      <c r="I9" s="912"/>
      <c r="J9" s="913"/>
    </row>
    <row r="10" spans="1:17" s="159" customFormat="1" ht="14.25" customHeight="1" thickBot="1" x14ac:dyDescent="0.25">
      <c r="A10" s="645" t="s">
        <v>398</v>
      </c>
      <c r="B10" s="915"/>
      <c r="C10" s="916"/>
      <c r="D10" s="917"/>
      <c r="E10" s="917"/>
      <c r="F10" s="918">
        <f>SUM(F9:F9)</f>
        <v>110561.21</v>
      </c>
      <c r="G10" s="918">
        <f>SUM(G9:G9)</f>
        <v>110561.21</v>
      </c>
      <c r="H10" s="918">
        <f>SUM(H9:H9)</f>
        <v>0</v>
      </c>
      <c r="I10" s="919">
        <f>SUM(I9:I9)</f>
        <v>0</v>
      </c>
      <c r="J10" s="205"/>
    </row>
    <row r="11" spans="1:17" s="358" customFormat="1" ht="12.75" customHeight="1" thickBot="1" x14ac:dyDescent="0.25">
      <c r="A11" s="608">
        <v>3</v>
      </c>
      <c r="B11" s="658">
        <v>1907</v>
      </c>
      <c r="C11" s="929" t="s">
        <v>410</v>
      </c>
      <c r="D11" s="691">
        <v>46105</v>
      </c>
      <c r="E11" s="692" t="s">
        <v>988</v>
      </c>
      <c r="F11" s="944">
        <v>1032611.26</v>
      </c>
      <c r="G11" s="655">
        <v>1032611.26</v>
      </c>
      <c r="H11" s="655"/>
      <c r="I11" s="912"/>
      <c r="J11" s="913"/>
    </row>
    <row r="12" spans="1:17" s="159" customFormat="1" ht="14.25" customHeight="1" thickBot="1" x14ac:dyDescent="0.25">
      <c r="A12" s="914" t="s">
        <v>412</v>
      </c>
      <c r="B12" s="915"/>
      <c r="C12" s="916"/>
      <c r="D12" s="917"/>
      <c r="E12" s="917"/>
      <c r="F12" s="918">
        <f>SUM(F11:F11)</f>
        <v>1032611.26</v>
      </c>
      <c r="G12" s="918">
        <f>SUM(G11:G11)</f>
        <v>1032611.26</v>
      </c>
      <c r="H12" s="918">
        <f>SUM(H11:H11)</f>
        <v>0</v>
      </c>
      <c r="I12" s="919">
        <f>SUM(I11:I11)</f>
        <v>0</v>
      </c>
      <c r="J12" s="205"/>
    </row>
    <row r="13" spans="1:17" s="159" customFormat="1" ht="14.25" customHeight="1" x14ac:dyDescent="0.2">
      <c r="A13" s="701" t="s">
        <v>413</v>
      </c>
      <c r="B13" s="703"/>
      <c r="C13" s="920"/>
      <c r="D13" s="921"/>
      <c r="E13" s="921"/>
      <c r="F13" s="922">
        <f>F8+F12+F10</f>
        <v>1207335.46</v>
      </c>
      <c r="G13" s="922">
        <f>G8+G12+G10</f>
        <v>1207335.46</v>
      </c>
      <c r="H13" s="922">
        <f t="shared" ref="H13" si="0">H8+H12</f>
        <v>0</v>
      </c>
      <c r="I13" s="923">
        <f>I8</f>
        <v>0</v>
      </c>
    </row>
    <row r="14" spans="1:17" s="159" customFormat="1" ht="15" customHeight="1" thickBot="1" x14ac:dyDescent="0.25">
      <c r="A14" s="706" t="s">
        <v>995</v>
      </c>
      <c r="B14" s="708"/>
      <c r="C14" s="924"/>
      <c r="D14" s="925"/>
      <c r="E14" s="925"/>
      <c r="F14" s="926">
        <v>100</v>
      </c>
      <c r="G14" s="926">
        <f>G13/(F13)*100</f>
        <v>100</v>
      </c>
      <c r="H14" s="926">
        <f>+H13/(F13)*100</f>
        <v>0</v>
      </c>
      <c r="I14" s="927">
        <f>+I13/(-F13)*100</f>
        <v>0</v>
      </c>
    </row>
    <row r="15" spans="1:17" x14ac:dyDescent="0.2">
      <c r="F15" s="928"/>
    </row>
    <row r="16" spans="1:17" x14ac:dyDescent="0.2">
      <c r="G16" s="928"/>
    </row>
  </sheetData>
  <mergeCells count="10">
    <mergeCell ref="A2:G2"/>
    <mergeCell ref="A4:A6"/>
    <mergeCell ref="B4:B6"/>
    <mergeCell ref="C4:C6"/>
    <mergeCell ref="E4:E6"/>
    <mergeCell ref="F4:F6"/>
    <mergeCell ref="G4:I4"/>
    <mergeCell ref="G5:G6"/>
    <mergeCell ref="H5:H6"/>
    <mergeCell ref="I5:I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orientation="landscape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15</vt:i4>
      </vt:variant>
    </vt:vector>
  </HeadingPairs>
  <TitlesOfParts>
    <vt:vector size="35" baseType="lpstr">
      <vt:lpstr>ZÚK_2025-Seznam příloh</vt:lpstr>
      <vt:lpstr>1-ZÚK_2025</vt:lpstr>
      <vt:lpstr>2-ZÚK_2025</vt:lpstr>
      <vt:lpstr>3-ZÚK_2025</vt:lpstr>
      <vt:lpstr>4-ZÚK_2025</vt:lpstr>
      <vt:lpstr>5-ZÚK_2025</vt:lpstr>
      <vt:lpstr>6-ZÚK_2025</vt:lpstr>
      <vt:lpstr>7-ZÚK_2025</vt:lpstr>
      <vt:lpstr>8-ZÚK_POK_2025</vt:lpstr>
      <vt:lpstr>9-ZÚK_2025</vt:lpstr>
      <vt:lpstr>10-ZÚK_2025</vt:lpstr>
      <vt:lpstr>11-ZÚK_2025</vt:lpstr>
      <vt:lpstr>12-ZÚK_2025</vt:lpstr>
      <vt:lpstr>13-ZÚK_2025</vt:lpstr>
      <vt:lpstr>14-ZÚK_2025 Turow</vt:lpstr>
      <vt:lpstr>15-ZÚK_2025</vt:lpstr>
      <vt:lpstr>16-ZÚK_2025-POK</vt:lpstr>
      <vt:lpstr>17-ZÚK_2025</vt:lpstr>
      <vt:lpstr>18-ZÚK_2025</vt:lpstr>
      <vt:lpstr>19-ZÚK_2025</vt:lpstr>
      <vt:lpstr>'10-ZÚK_2025'!Oblast_tisku</vt:lpstr>
      <vt:lpstr>'11-ZÚK_2025'!Oblast_tisku</vt:lpstr>
      <vt:lpstr>'12-ZÚK_2025'!Oblast_tisku</vt:lpstr>
      <vt:lpstr>'13-ZÚK_2025'!Oblast_tisku</vt:lpstr>
      <vt:lpstr>'14-ZÚK_2025 Turow'!Oblast_tisku</vt:lpstr>
      <vt:lpstr>'15-ZÚK_2025'!Oblast_tisku</vt:lpstr>
      <vt:lpstr>'16-ZÚK_2025-POK'!Oblast_tisku</vt:lpstr>
      <vt:lpstr>'17-ZÚK_2025'!Oblast_tisku</vt:lpstr>
      <vt:lpstr>'18-ZÚK_2025'!Oblast_tisku</vt:lpstr>
      <vt:lpstr>'19-ZÚK_2025'!Oblast_tisku</vt:lpstr>
      <vt:lpstr>'1-ZÚK_2025'!Oblast_tisku</vt:lpstr>
      <vt:lpstr>'5-ZÚK_2025'!Oblast_tisku</vt:lpstr>
      <vt:lpstr>'7-ZÚK_2025'!Oblast_tisku</vt:lpstr>
      <vt:lpstr>'9-ZÚK_2025'!Oblast_tisku</vt:lpstr>
      <vt:lpstr>'ZÚK_2025-Seznam příloh'!Oblast_tisku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Fantová Lucie</cp:lastModifiedBy>
  <cp:lastPrinted>2026-06-25T05:38:13Z</cp:lastPrinted>
  <dcterms:created xsi:type="dcterms:W3CDTF">2011-05-10T08:34:07Z</dcterms:created>
  <dcterms:modified xsi:type="dcterms:W3CDTF">2026-06-25T05:38:18Z</dcterms:modified>
</cp:coreProperties>
</file>